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4370" windowHeight="4050" tabRatio="813"/>
  </bookViews>
  <sheets>
    <sheet name="TITLE PAGE" sheetId="1" r:id="rId1"/>
    <sheet name="WRZ summary" sheetId="2" r:id="rId2"/>
    <sheet name="1. BL Licences" sheetId="3" r:id="rId3"/>
    <sheet name="2. BL Supply" sheetId="4" r:id="rId4"/>
    <sheet name="3. BL Demand" sheetId="5" r:id="rId5"/>
    <sheet name="4. BL SDB" sheetId="6" r:id="rId6"/>
    <sheet name="5. Feasible Options" sheetId="13" r:id="rId7"/>
    <sheet name="6. Preferred (Scenario Yr)" sheetId="8" r:id="rId8"/>
    <sheet name="7. FP Supply" sheetId="9" r:id="rId9"/>
    <sheet name="8. FP Demand" sheetId="10" r:id="rId10"/>
    <sheet name="9. FP SDB" sheetId="11" r:id="rId11"/>
    <sheet name="10. Drought plan links" sheetId="12" r:id="rId12"/>
  </sheets>
  <definedNames>
    <definedName name="_xlnm.Print_Area" localSheetId="2">'1. BL Licences'!$C$1:$K$28</definedName>
    <definedName name="_xlnm.Print_Area" localSheetId="11">'10. Drought plan links'!$B$2:$V$28</definedName>
    <definedName name="_xlnm.Print_Area" localSheetId="3">'2. BL Supply'!$B$1:$AO$32</definedName>
    <definedName name="_xlnm.Print_Area" localSheetId="4">'3. BL Demand'!$B$1:$AO$66</definedName>
    <definedName name="_xlnm.Print_Area" localSheetId="5">'4. BL SDB'!$B$1:$AO$17</definedName>
    <definedName name="_xlnm.Print_Area" localSheetId="8">'7. FP Supply'!$B$1:$AO$36</definedName>
    <definedName name="_xlnm.Print_Area" localSheetId="9">'8. FP Demand'!$B$1:$AO$66</definedName>
    <definedName name="_xlnm.Print_Area" localSheetId="10">'9. FP SDB'!$B$1:$AO$18</definedName>
    <definedName name="_xlnm.Print_Area" localSheetId="0">'TITLE PAGE'!$B$2:$K$43</definedName>
    <definedName name="_xlnm.Print_Area" localSheetId="1">'WRZ summary'!$A$2:$AK$107</definedName>
    <definedName name="_xlnm.Print_Titles" localSheetId="3">'2. BL Supply'!$B:$G</definedName>
    <definedName name="_xlnm.Print_Titles" localSheetId="4">'3. BL Demand'!$B:$G</definedName>
    <definedName name="_xlnm.Print_Titles" localSheetId="5">'4. BL SDB'!$B:$G</definedName>
    <definedName name="_xlnm.Print_Titles" localSheetId="8">'7. FP Supply'!$B:$G</definedName>
    <definedName name="_xlnm.Print_Titles" localSheetId="9">'8. FP Demand'!$B:$G</definedName>
    <definedName name="_xlnm.Print_Titles" localSheetId="10">'9. FP SDB'!$B:$G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4" i="8" l="1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AK3" i="10" l="1"/>
  <c r="AL3" i="10"/>
  <c r="AM3" i="10"/>
  <c r="AN3" i="10"/>
  <c r="AO3" i="10"/>
  <c r="AK4" i="10"/>
  <c r="AL4" i="10"/>
  <c r="AM4" i="10"/>
  <c r="AN4" i="10"/>
  <c r="AO4" i="10"/>
  <c r="AK5" i="10"/>
  <c r="AL5" i="10"/>
  <c r="AM5" i="10"/>
  <c r="AN5" i="10"/>
  <c r="AO5" i="10"/>
  <c r="AK6" i="10"/>
  <c r="AL6" i="10"/>
  <c r="AM6" i="10"/>
  <c r="AN6" i="10"/>
  <c r="AO6" i="10"/>
  <c r="AJ6" i="10"/>
  <c r="AI6" i="10"/>
  <c r="AH6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AJ5" i="10"/>
  <c r="AI5" i="10"/>
  <c r="AH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AJ4" i="10"/>
  <c r="AI4" i="10"/>
  <c r="AH4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AJ3" i="10"/>
  <c r="AI3" i="10"/>
  <c r="AH3" i="10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H7" i="11" l="1"/>
  <c r="H6" i="11"/>
  <c r="I4" i="11" l="1"/>
  <c r="J4" i="11"/>
  <c r="K4" i="11"/>
  <c r="I6" i="11"/>
  <c r="J6" i="11"/>
  <c r="K6" i="11"/>
  <c r="I7" i="11"/>
  <c r="J7" i="11"/>
  <c r="K7" i="11"/>
  <c r="I8" i="11"/>
  <c r="K8" i="11" l="1"/>
  <c r="J8" i="11"/>
  <c r="J17" i="4"/>
  <c r="K17" i="4"/>
  <c r="I17" i="4"/>
  <c r="H20" i="3" l="1"/>
  <c r="AK2" i="11"/>
  <c r="AL2" i="11"/>
  <c r="AM2" i="11"/>
  <c r="AN2" i="11"/>
  <c r="AO2" i="11"/>
  <c r="AK2" i="10"/>
  <c r="AL2" i="10"/>
  <c r="AM2" i="10"/>
  <c r="AN2" i="10"/>
  <c r="AO2" i="10"/>
  <c r="AK2" i="9"/>
  <c r="AL2" i="9"/>
  <c r="AM2" i="9"/>
  <c r="AN2" i="9"/>
  <c r="AO2" i="9"/>
  <c r="AN13" i="9"/>
  <c r="AK2" i="6"/>
  <c r="AL2" i="6"/>
  <c r="AM2" i="6"/>
  <c r="AN2" i="6"/>
  <c r="AO2" i="6"/>
  <c r="AL6" i="11"/>
  <c r="AM6" i="11"/>
  <c r="AK7" i="11"/>
  <c r="AL7" i="11"/>
  <c r="AM7" i="11"/>
  <c r="AN7" i="11"/>
  <c r="AO7" i="11"/>
  <c r="AK2" i="5"/>
  <c r="AL2" i="5"/>
  <c r="AM2" i="5"/>
  <c r="AN2" i="5"/>
  <c r="AO2" i="5"/>
  <c r="AG12" i="2"/>
  <c r="AH12" i="2"/>
  <c r="AI12" i="2"/>
  <c r="AJ12" i="2"/>
  <c r="AK12" i="2"/>
  <c r="AG10" i="2"/>
  <c r="AH10" i="2"/>
  <c r="AI10" i="2"/>
  <c r="AJ10" i="2"/>
  <c r="AK10" i="2"/>
  <c r="AK14" i="10"/>
  <c r="AL14" i="10"/>
  <c r="AM14" i="10"/>
  <c r="AN14" i="10"/>
  <c r="AO14" i="10"/>
  <c r="AK15" i="10"/>
  <c r="AL15" i="10"/>
  <c r="AM15" i="10"/>
  <c r="AN15" i="10"/>
  <c r="AO15" i="10"/>
  <c r="AK16" i="10"/>
  <c r="AL16" i="10"/>
  <c r="AM16" i="10"/>
  <c r="AN16" i="10"/>
  <c r="AO16" i="10"/>
  <c r="AK17" i="10"/>
  <c r="AL17" i="10"/>
  <c r="AM17" i="10"/>
  <c r="AN17" i="10"/>
  <c r="AO17" i="10"/>
  <c r="AK18" i="10"/>
  <c r="AL18" i="10"/>
  <c r="AM18" i="10"/>
  <c r="AN18" i="10"/>
  <c r="AO18" i="10"/>
  <c r="AK19" i="10"/>
  <c r="AL19" i="10"/>
  <c r="AM19" i="10"/>
  <c r="AN19" i="10"/>
  <c r="AO19" i="10"/>
  <c r="AK21" i="10"/>
  <c r="AL21" i="10"/>
  <c r="AM21" i="10"/>
  <c r="AN21" i="10"/>
  <c r="AO21" i="10"/>
  <c r="AK22" i="10"/>
  <c r="AL22" i="10"/>
  <c r="AM22" i="10"/>
  <c r="AN22" i="10"/>
  <c r="AO22" i="10"/>
  <c r="AK23" i="10"/>
  <c r="AL23" i="10"/>
  <c r="AM23" i="10"/>
  <c r="AN23" i="10"/>
  <c r="AO23" i="10"/>
  <c r="AK24" i="10"/>
  <c r="AL24" i="10"/>
  <c r="AM24" i="10"/>
  <c r="AN24" i="10"/>
  <c r="AO24" i="10"/>
  <c r="AK25" i="10"/>
  <c r="AL25" i="10"/>
  <c r="AM25" i="10"/>
  <c r="AN25" i="10"/>
  <c r="AO25" i="10"/>
  <c r="AK26" i="10"/>
  <c r="AL26" i="10"/>
  <c r="AM26" i="10"/>
  <c r="AN26" i="10"/>
  <c r="AO26" i="10"/>
  <c r="AK28" i="10"/>
  <c r="AL28" i="10"/>
  <c r="AM28" i="10"/>
  <c r="AN28" i="10"/>
  <c r="AO28" i="10"/>
  <c r="AK29" i="10"/>
  <c r="AL29" i="10"/>
  <c r="AM29" i="10"/>
  <c r="AN29" i="10"/>
  <c r="AO29" i="10"/>
  <c r="AK30" i="10"/>
  <c r="AL30" i="10"/>
  <c r="AM30" i="10"/>
  <c r="AN30" i="10"/>
  <c r="AO30" i="10"/>
  <c r="AK31" i="10"/>
  <c r="AL31" i="10"/>
  <c r="AM31" i="10"/>
  <c r="AN31" i="10"/>
  <c r="AO31" i="10"/>
  <c r="AK32" i="10"/>
  <c r="AL32" i="10"/>
  <c r="AM32" i="10"/>
  <c r="AN32" i="10"/>
  <c r="AO32" i="10"/>
  <c r="AK33" i="10"/>
  <c r="AL33" i="10"/>
  <c r="AM33" i="10"/>
  <c r="AN33" i="10"/>
  <c r="AO33" i="10"/>
  <c r="AK34" i="10"/>
  <c r="AL34" i="10"/>
  <c r="AM34" i="10"/>
  <c r="AN34" i="10"/>
  <c r="AO34" i="10"/>
  <c r="AK35" i="10"/>
  <c r="AL35" i="10"/>
  <c r="AM35" i="10"/>
  <c r="AN35" i="10"/>
  <c r="AO35" i="10"/>
  <c r="AG16" i="2"/>
  <c r="AH16" i="2"/>
  <c r="AI16" i="2"/>
  <c r="AJ16" i="2"/>
  <c r="AK16" i="2"/>
  <c r="AK38" i="10"/>
  <c r="AL38" i="10"/>
  <c r="AM38" i="10"/>
  <c r="AN38" i="10"/>
  <c r="AO38" i="10"/>
  <c r="AK39" i="10"/>
  <c r="AL39" i="10"/>
  <c r="AM39" i="10"/>
  <c r="AN39" i="10"/>
  <c r="AO39" i="10"/>
  <c r="AK40" i="10"/>
  <c r="AL40" i="10"/>
  <c r="AM40" i="10"/>
  <c r="AN40" i="10"/>
  <c r="AO40" i="10"/>
  <c r="AK42" i="10"/>
  <c r="AL42" i="10"/>
  <c r="AM42" i="10"/>
  <c r="AN42" i="10"/>
  <c r="AO42" i="10"/>
  <c r="AK43" i="10"/>
  <c r="AL43" i="10"/>
  <c r="AM43" i="10"/>
  <c r="AN43" i="10"/>
  <c r="AO43" i="10"/>
  <c r="AK44" i="10"/>
  <c r="AL44" i="10"/>
  <c r="AM44" i="10"/>
  <c r="AN44" i="10"/>
  <c r="AO44" i="10"/>
  <c r="AK45" i="10"/>
  <c r="AL45" i="10"/>
  <c r="AM45" i="10"/>
  <c r="AN45" i="10"/>
  <c r="AO45" i="10"/>
  <c r="AK46" i="10"/>
  <c r="AL46" i="10"/>
  <c r="AM46" i="10"/>
  <c r="AN46" i="10"/>
  <c r="AO46" i="10"/>
  <c r="AK47" i="10"/>
  <c r="AL47" i="10"/>
  <c r="AM47" i="10"/>
  <c r="AN47" i="10"/>
  <c r="AO47" i="10"/>
  <c r="AK48" i="10"/>
  <c r="AL48" i="10"/>
  <c r="AM48" i="10"/>
  <c r="AN48" i="10"/>
  <c r="AO48" i="10"/>
  <c r="AK49" i="10"/>
  <c r="AL49" i="10"/>
  <c r="AM49" i="10"/>
  <c r="AN49" i="10"/>
  <c r="AO49" i="10"/>
  <c r="AK50" i="10"/>
  <c r="AL50" i="10"/>
  <c r="AM50" i="10"/>
  <c r="AN50" i="10"/>
  <c r="AO50" i="10"/>
  <c r="AK52" i="10"/>
  <c r="AL52" i="10"/>
  <c r="AM52" i="10"/>
  <c r="AN52" i="10"/>
  <c r="AO52" i="10"/>
  <c r="AK53" i="10"/>
  <c r="AL53" i="10"/>
  <c r="AM53" i="10"/>
  <c r="AN53" i="10"/>
  <c r="AO53" i="10"/>
  <c r="AK54" i="10"/>
  <c r="AL54" i="10"/>
  <c r="AM54" i="10"/>
  <c r="AN54" i="10"/>
  <c r="AO54" i="10"/>
  <c r="AK55" i="10"/>
  <c r="AL55" i="10"/>
  <c r="AM55" i="10"/>
  <c r="AN55" i="10"/>
  <c r="AO55" i="10"/>
  <c r="AK2" i="4"/>
  <c r="AL2" i="4"/>
  <c r="AM2" i="4"/>
  <c r="AN2" i="4"/>
  <c r="AO2" i="4"/>
  <c r="AK4" i="4"/>
  <c r="AK4" i="9" s="1"/>
  <c r="AL4" i="4"/>
  <c r="AL4" i="9" s="1"/>
  <c r="AM4" i="4"/>
  <c r="AM4" i="9" s="1"/>
  <c r="AN4" i="4"/>
  <c r="AN4" i="9" s="1"/>
  <c r="AO4" i="4"/>
  <c r="AO4" i="9" s="1"/>
  <c r="AK7" i="4"/>
  <c r="AK8" i="9" s="1"/>
  <c r="AL7" i="4"/>
  <c r="AL8" i="9" s="1"/>
  <c r="AM7" i="4"/>
  <c r="AM8" i="9" s="1"/>
  <c r="AN7" i="4"/>
  <c r="AN8" i="9" s="1"/>
  <c r="AO7" i="4"/>
  <c r="AO8" i="9" s="1"/>
  <c r="AK10" i="4"/>
  <c r="AK13" i="9" s="1"/>
  <c r="AL10" i="4"/>
  <c r="AL13" i="9" s="1"/>
  <c r="AM10" i="4"/>
  <c r="AM13" i="9" s="1"/>
  <c r="AN10" i="4"/>
  <c r="AO10" i="4"/>
  <c r="AO13" i="9" s="1"/>
  <c r="AK14" i="4"/>
  <c r="AK17" i="9" s="1"/>
  <c r="AL14" i="4"/>
  <c r="AL17" i="9" s="1"/>
  <c r="AM14" i="4"/>
  <c r="AM17" i="9" s="1"/>
  <c r="AN14" i="4"/>
  <c r="AN17" i="9" s="1"/>
  <c r="AO14" i="4"/>
  <c r="AO17" i="9" s="1"/>
  <c r="AK20" i="4"/>
  <c r="AL20" i="4"/>
  <c r="AM20" i="4"/>
  <c r="AN20" i="4"/>
  <c r="AO20" i="4"/>
  <c r="AL28" i="9"/>
  <c r="AM28" i="9"/>
  <c r="AN28" i="9"/>
  <c r="H16" i="3"/>
  <c r="I20" i="3"/>
  <c r="AB65" i="2"/>
  <c r="AC65" i="2"/>
  <c r="AD65" i="2"/>
  <c r="AE65" i="2"/>
  <c r="AF65" i="2"/>
  <c r="AB30" i="2"/>
  <c r="AC30" i="2"/>
  <c r="AD30" i="2"/>
  <c r="AE30" i="2"/>
  <c r="AF30" i="2"/>
  <c r="AG14" i="2" l="1"/>
  <c r="AH14" i="2"/>
  <c r="AN10" i="10"/>
  <c r="AJ11" i="2" s="1"/>
  <c r="AO9" i="10"/>
  <c r="AO13" i="10" s="1"/>
  <c r="AK9" i="10"/>
  <c r="AG13" i="2" s="1"/>
  <c r="AL8" i="10"/>
  <c r="AO58" i="10"/>
  <c r="AK58" i="10"/>
  <c r="AK14" i="2"/>
  <c r="AI14" i="2"/>
  <c r="AJ14" i="2"/>
  <c r="AO10" i="10"/>
  <c r="AK11" i="2" s="1"/>
  <c r="AK10" i="10"/>
  <c r="AG11" i="2" s="1"/>
  <c r="AM8" i="10"/>
  <c r="AM18" i="4"/>
  <c r="AM8" i="6"/>
  <c r="AI23" i="2" s="1"/>
  <c r="AL8" i="6"/>
  <c r="AH23" i="2" s="1"/>
  <c r="AO3" i="6"/>
  <c r="AK3" i="6"/>
  <c r="AG18" i="2" s="1"/>
  <c r="AO3" i="11"/>
  <c r="AN58" i="10"/>
  <c r="AL10" i="10"/>
  <c r="AH11" i="2" s="1"/>
  <c r="AM9" i="10"/>
  <c r="AI13" i="2" s="1"/>
  <c r="AN8" i="10"/>
  <c r="AL3" i="6"/>
  <c r="AN3" i="6"/>
  <c r="AO8" i="6"/>
  <c r="AK23" i="2" s="1"/>
  <c r="AK8" i="6"/>
  <c r="AG23" i="2" s="1"/>
  <c r="AK3" i="11"/>
  <c r="AM3" i="6"/>
  <c r="AI18" i="2" s="1"/>
  <c r="AL18" i="4"/>
  <c r="AM56" i="10"/>
  <c r="AM10" i="10"/>
  <c r="AI11" i="2" s="1"/>
  <c r="AN9" i="10"/>
  <c r="AN13" i="10" s="1"/>
  <c r="AO8" i="10"/>
  <c r="AK8" i="10"/>
  <c r="AM8" i="11"/>
  <c r="AI24" i="2" s="1"/>
  <c r="AL7" i="10"/>
  <c r="AH15" i="2" s="1"/>
  <c r="AM36" i="10"/>
  <c r="AI17" i="2" s="1"/>
  <c r="AK56" i="10"/>
  <c r="AO36" i="10"/>
  <c r="AK17" i="2" s="1"/>
  <c r="AK36" i="10"/>
  <c r="AG17" i="2" s="1"/>
  <c r="AL8" i="11"/>
  <c r="AH24" i="2" s="1"/>
  <c r="AO56" i="10"/>
  <c r="AL56" i="10"/>
  <c r="AL58" i="10"/>
  <c r="AO18" i="4"/>
  <c r="AK18" i="4"/>
  <c r="AN8" i="6"/>
  <c r="AJ23" i="2" s="1"/>
  <c r="AL9" i="10"/>
  <c r="AN3" i="11"/>
  <c r="AO6" i="11"/>
  <c r="AO8" i="11" s="1"/>
  <c r="AK24" i="2" s="1"/>
  <c r="AK6" i="11"/>
  <c r="AK8" i="11" s="1"/>
  <c r="AG24" i="2" s="1"/>
  <c r="AM58" i="10"/>
  <c r="AM3" i="11"/>
  <c r="AN6" i="11"/>
  <c r="AN8" i="11" s="1"/>
  <c r="AJ24" i="2" s="1"/>
  <c r="AO28" i="9"/>
  <c r="AK28" i="9"/>
  <c r="AL36" i="10"/>
  <c r="AN56" i="10"/>
  <c r="AN36" i="10"/>
  <c r="AN18" i="4"/>
  <c r="I16" i="3"/>
  <c r="AK20" i="10" l="1"/>
  <c r="AK27" i="10"/>
  <c r="AK13" i="2"/>
  <c r="AO20" i="10"/>
  <c r="AO7" i="10"/>
  <c r="AK15" i="2" s="1"/>
  <c r="AO27" i="10"/>
  <c r="AN20" i="10"/>
  <c r="AL20" i="10"/>
  <c r="AI20" i="2"/>
  <c r="AK13" i="10"/>
  <c r="AJ18" i="2"/>
  <c r="AJ20" i="2" s="1"/>
  <c r="AM13" i="10"/>
  <c r="AK18" i="2"/>
  <c r="AK20" i="2" s="1"/>
  <c r="AJ13" i="2"/>
  <c r="AG20" i="2"/>
  <c r="AN27" i="10"/>
  <c r="AK7" i="10"/>
  <c r="AG15" i="2" s="1"/>
  <c r="AM20" i="10"/>
  <c r="AH18" i="2"/>
  <c r="AH20" i="2" s="1"/>
  <c r="AM27" i="10"/>
  <c r="AL3" i="11"/>
  <c r="AH19" i="2" s="1"/>
  <c r="AL13" i="10"/>
  <c r="AH13" i="2"/>
  <c r="AL27" i="10"/>
  <c r="AN7" i="10"/>
  <c r="AM7" i="10"/>
  <c r="AJ17" i="2"/>
  <c r="AH17" i="2"/>
  <c r="L5" i="8"/>
  <c r="L8" i="8"/>
  <c r="AK19" i="2" l="1"/>
  <c r="AK21" i="2" s="1"/>
  <c r="AH21" i="2"/>
  <c r="AG19" i="2"/>
  <c r="AG21" i="2" s="1"/>
  <c r="AJ15" i="2"/>
  <c r="AJ19" i="2"/>
  <c r="AI15" i="2"/>
  <c r="AI19" i="2"/>
  <c r="AJ21" i="2" l="1"/>
  <c r="AI21" i="2"/>
  <c r="D54" i="13"/>
  <c r="D53" i="13"/>
  <c r="D52" i="13"/>
  <c r="D51" i="13"/>
  <c r="D55" i="13" l="1"/>
  <c r="H20" i="4" l="1"/>
  <c r="H18" i="4" s="1"/>
  <c r="X19" i="13" l="1"/>
  <c r="AJ55" i="10" l="1"/>
  <c r="AI55" i="10"/>
  <c r="AH55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AJ54" i="10"/>
  <c r="AI54" i="10"/>
  <c r="AH54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AJ53" i="10"/>
  <c r="AI53" i="10"/>
  <c r="AH53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AJ52" i="10"/>
  <c r="AI52" i="10"/>
  <c r="AH52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AJ50" i="10"/>
  <c r="AI50" i="10"/>
  <c r="AH50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AJ49" i="10"/>
  <c r="AI49" i="10"/>
  <c r="AH49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AJ48" i="10"/>
  <c r="AI48" i="10"/>
  <c r="AH48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AJ47" i="10"/>
  <c r="AI47" i="10"/>
  <c r="AH47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AJ46" i="10"/>
  <c r="AI46" i="10"/>
  <c r="AH46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AJ45" i="10"/>
  <c r="AI45" i="10"/>
  <c r="AH45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AJ44" i="10"/>
  <c r="AI44" i="10"/>
  <c r="AH44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AJ43" i="10"/>
  <c r="AI43" i="10"/>
  <c r="AH43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AJ42" i="10"/>
  <c r="AI42" i="10"/>
  <c r="AH42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AJ40" i="10"/>
  <c r="AI40" i="10"/>
  <c r="AH40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AJ39" i="10"/>
  <c r="AI39" i="10"/>
  <c r="AH39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AJ38" i="10"/>
  <c r="AI38" i="10"/>
  <c r="AH38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AJ26" i="10"/>
  <c r="AI26" i="10"/>
  <c r="AH26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AJ25" i="10"/>
  <c r="AI25" i="10"/>
  <c r="AH25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AJ24" i="10"/>
  <c r="AI24" i="10"/>
  <c r="AH24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AJ23" i="10"/>
  <c r="AI23" i="10"/>
  <c r="AH23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AJ22" i="10"/>
  <c r="AI22" i="10"/>
  <c r="AH22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AJ21" i="10"/>
  <c r="AI21" i="10"/>
  <c r="AH21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AJ19" i="10"/>
  <c r="AI19" i="10"/>
  <c r="AH19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AJ18" i="10"/>
  <c r="AI18" i="10"/>
  <c r="AH18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AJ17" i="10"/>
  <c r="AI17" i="10"/>
  <c r="AH17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AJ16" i="10"/>
  <c r="AI16" i="10"/>
  <c r="AH16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AJ14" i="10"/>
  <c r="AI14" i="10"/>
  <c r="AH14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H19" i="10" l="1"/>
  <c r="H55" i="10"/>
  <c r="H15" i="10"/>
  <c r="H17" i="10"/>
  <c r="J14" i="10"/>
  <c r="J15" i="10"/>
  <c r="J16" i="10"/>
  <c r="J17" i="10"/>
  <c r="J18" i="10"/>
  <c r="J19" i="10"/>
  <c r="H22" i="10"/>
  <c r="H26" i="10"/>
  <c r="I38" i="10"/>
  <c r="I39" i="10"/>
  <c r="I40" i="10"/>
  <c r="H42" i="10"/>
  <c r="H46" i="10"/>
  <c r="H50" i="10"/>
  <c r="H14" i="10"/>
  <c r="H18" i="10"/>
  <c r="K14" i="10"/>
  <c r="K15" i="10"/>
  <c r="K16" i="10"/>
  <c r="K17" i="10"/>
  <c r="K18" i="10"/>
  <c r="K19" i="10"/>
  <c r="H23" i="10"/>
  <c r="I21" i="10"/>
  <c r="I22" i="10"/>
  <c r="I23" i="10"/>
  <c r="I24" i="10"/>
  <c r="I25" i="10"/>
  <c r="I26" i="10"/>
  <c r="H38" i="10"/>
  <c r="J38" i="10"/>
  <c r="J39" i="10"/>
  <c r="J40" i="10"/>
  <c r="H43" i="10"/>
  <c r="H47" i="10"/>
  <c r="I42" i="10"/>
  <c r="I43" i="10"/>
  <c r="I44" i="10"/>
  <c r="I45" i="10"/>
  <c r="I46" i="10"/>
  <c r="I47" i="10"/>
  <c r="I48" i="10"/>
  <c r="I49" i="10"/>
  <c r="I50" i="10"/>
  <c r="H52" i="10"/>
  <c r="I52" i="10"/>
  <c r="I53" i="10"/>
  <c r="I54" i="10"/>
  <c r="I55" i="10"/>
  <c r="H24" i="10"/>
  <c r="J21" i="10"/>
  <c r="J22" i="10"/>
  <c r="J23" i="10"/>
  <c r="J24" i="10"/>
  <c r="J25" i="10"/>
  <c r="J26" i="10"/>
  <c r="H39" i="10"/>
  <c r="K38" i="10"/>
  <c r="K39" i="10"/>
  <c r="K40" i="10"/>
  <c r="H44" i="10"/>
  <c r="H48" i="10"/>
  <c r="J42" i="10"/>
  <c r="J43" i="10"/>
  <c r="J44" i="10"/>
  <c r="J45" i="10"/>
  <c r="J46" i="10"/>
  <c r="J47" i="10"/>
  <c r="J48" i="10"/>
  <c r="J49" i="10"/>
  <c r="J50" i="10"/>
  <c r="H53" i="10"/>
  <c r="J52" i="10"/>
  <c r="J53" i="10"/>
  <c r="J54" i="10"/>
  <c r="J55" i="10"/>
  <c r="H16" i="10"/>
  <c r="I14" i="10"/>
  <c r="I15" i="10"/>
  <c r="I16" i="10"/>
  <c r="I17" i="10"/>
  <c r="I18" i="10"/>
  <c r="I19" i="10"/>
  <c r="H21" i="10"/>
  <c r="H25" i="10"/>
  <c r="K21" i="10"/>
  <c r="K22" i="10"/>
  <c r="K23" i="10"/>
  <c r="K24" i="10"/>
  <c r="K25" i="10"/>
  <c r="K26" i="10"/>
  <c r="H40" i="10"/>
  <c r="H45" i="10"/>
  <c r="H49" i="10"/>
  <c r="K42" i="10"/>
  <c r="K43" i="10"/>
  <c r="K44" i="10"/>
  <c r="K45" i="10"/>
  <c r="K46" i="10"/>
  <c r="K47" i="10"/>
  <c r="K48" i="10"/>
  <c r="K49" i="10"/>
  <c r="K50" i="10"/>
  <c r="H54" i="10"/>
  <c r="K52" i="10"/>
  <c r="K53" i="10"/>
  <c r="K54" i="10"/>
  <c r="K55" i="10"/>
  <c r="H8" i="3" l="1"/>
  <c r="L6" i="11" l="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H4" i="4"/>
  <c r="L20" i="4"/>
  <c r="L18" i="4" l="1"/>
  <c r="J8" i="6"/>
  <c r="H3" i="9" l="1"/>
  <c r="H5" i="8"/>
  <c r="H27" i="8" l="1"/>
  <c r="C52" i="13" l="1"/>
  <c r="C53" i="13"/>
  <c r="C54" i="13"/>
  <c r="C55" i="13"/>
  <c r="C51" i="13"/>
  <c r="A4" i="2" l="1"/>
  <c r="A3" i="2"/>
  <c r="H4" i="3" l="1"/>
  <c r="H9" i="3"/>
  <c r="BP21" i="13" l="1"/>
  <c r="DW19" i="13"/>
  <c r="DV19" i="13"/>
  <c r="DU19" i="13"/>
  <c r="DT19" i="13"/>
  <c r="DS19" i="13"/>
  <c r="DR19" i="13"/>
  <c r="DQ19" i="13"/>
  <c r="DP19" i="13"/>
  <c r="DO19" i="13"/>
  <c r="DN19" i="13"/>
  <c r="DM19" i="13"/>
  <c r="DL19" i="13"/>
  <c r="DK19" i="13"/>
  <c r="DJ19" i="13"/>
  <c r="DI19" i="13"/>
  <c r="DH19" i="13"/>
  <c r="DG19" i="13"/>
  <c r="DF19" i="13"/>
  <c r="DE19" i="13"/>
  <c r="DD19" i="13"/>
  <c r="DC19" i="13"/>
  <c r="DB19" i="13"/>
  <c r="DA19" i="13"/>
  <c r="CZ19" i="13"/>
  <c r="CY19" i="13"/>
  <c r="CX19" i="13"/>
  <c r="CW19" i="13"/>
  <c r="CV19" i="13"/>
  <c r="CU19" i="13"/>
  <c r="CT19" i="13"/>
  <c r="CS19" i="13"/>
  <c r="CR19" i="13"/>
  <c r="CQ19" i="13"/>
  <c r="CP19" i="13"/>
  <c r="CO19" i="13"/>
  <c r="CN19" i="13"/>
  <c r="CM19" i="13"/>
  <c r="CL19" i="13"/>
  <c r="CK19" i="13"/>
  <c r="CJ19" i="13"/>
  <c r="CI19" i="13"/>
  <c r="CH19" i="13"/>
  <c r="CG19" i="13"/>
  <c r="CF19" i="13"/>
  <c r="CE19" i="13"/>
  <c r="CD19" i="13"/>
  <c r="CC19" i="13"/>
  <c r="CB19" i="13"/>
  <c r="CA19" i="13"/>
  <c r="BZ19" i="13"/>
  <c r="BY19" i="13"/>
  <c r="BX19" i="13"/>
  <c r="BW19" i="13"/>
  <c r="BV19" i="13"/>
  <c r="BU19" i="13"/>
  <c r="BT19" i="13"/>
  <c r="BS19" i="13"/>
  <c r="BR19" i="13"/>
  <c r="BQ19" i="13"/>
  <c r="BP19" i="13"/>
  <c r="BO19" i="13"/>
  <c r="BN19" i="13"/>
  <c r="BM19" i="13"/>
  <c r="BL19" i="13"/>
  <c r="BK19" i="13"/>
  <c r="BJ19" i="13"/>
  <c r="BI19" i="13"/>
  <c r="BH19" i="13"/>
  <c r="BG19" i="13"/>
  <c r="BF19" i="13"/>
  <c r="BE19" i="13"/>
  <c r="BD19" i="13"/>
  <c r="BC19" i="13"/>
  <c r="BB19" i="13"/>
  <c r="BA19" i="13"/>
  <c r="AZ19" i="13"/>
  <c r="AY19" i="13"/>
  <c r="AX19" i="13"/>
  <c r="AW19" i="13"/>
  <c r="AV19" i="13"/>
  <c r="AU19" i="13"/>
  <c r="AT19" i="13"/>
  <c r="AS19" i="13"/>
  <c r="AR19" i="13"/>
  <c r="AQ19" i="13"/>
  <c r="AP19" i="13"/>
  <c r="AO19" i="13"/>
  <c r="AN19" i="13"/>
  <c r="AM19" i="13"/>
  <c r="AL19" i="13"/>
  <c r="AK19" i="13"/>
  <c r="AJ19" i="13"/>
  <c r="AI19" i="13"/>
  <c r="AH19" i="13"/>
  <c r="AG19" i="13"/>
  <c r="AF19" i="13"/>
  <c r="AE19" i="13"/>
  <c r="AD19" i="13"/>
  <c r="AC19" i="13"/>
  <c r="AB19" i="13"/>
  <c r="AA19" i="13"/>
  <c r="Z19" i="13"/>
  <c r="Y19" i="13"/>
  <c r="I7" i="13"/>
  <c r="Y3" i="13"/>
  <c r="Z3" i="13" s="1"/>
  <c r="AA27" i="13" l="1"/>
  <c r="AO6" i="13"/>
  <c r="AW22" i="13"/>
  <c r="CE6" i="13"/>
  <c r="CV24" i="13"/>
  <c r="CL36" i="13"/>
  <c r="AD23" i="13"/>
  <c r="BI31" i="13"/>
  <c r="CH20" i="13"/>
  <c r="DL23" i="13"/>
  <c r="BN35" i="13"/>
  <c r="CG37" i="13"/>
  <c r="BW28" i="13"/>
  <c r="BJ6" i="13"/>
  <c r="AR20" i="13"/>
  <c r="DF21" i="13"/>
  <c r="BU23" i="13"/>
  <c r="BD25" i="13"/>
  <c r="AY30" i="13"/>
  <c r="DT38" i="13"/>
  <c r="Y6" i="13"/>
  <c r="DC6" i="13"/>
  <c r="Y21" i="13"/>
  <c r="CN22" i="13"/>
  <c r="BB24" i="13"/>
  <c r="CY27" i="13"/>
  <c r="CD33" i="13"/>
  <c r="Z6" i="13"/>
  <c r="AT6" i="13"/>
  <c r="BO6" i="13"/>
  <c r="CK6" i="13"/>
  <c r="DN6" i="13"/>
  <c r="BB20" i="13"/>
  <c r="CS20" i="13"/>
  <c r="AJ21" i="13"/>
  <c r="BZ21" i="13"/>
  <c r="DQ21" i="13"/>
  <c r="BH22" i="13"/>
  <c r="CX22" i="13"/>
  <c r="AO23" i="13"/>
  <c r="CF23" i="13"/>
  <c r="DV23" i="13"/>
  <c r="BM24" i="13"/>
  <c r="DK24" i="13"/>
  <c r="BU25" i="13"/>
  <c r="AS27" i="13"/>
  <c r="DS27" i="13"/>
  <c r="CO28" i="13"/>
  <c r="CB30" i="13"/>
  <c r="CK31" i="13"/>
  <c r="DQ33" i="13"/>
  <c r="DM35" i="13"/>
  <c r="AN42" i="13"/>
  <c r="AD6" i="13"/>
  <c r="AY6" i="13"/>
  <c r="BU6" i="13"/>
  <c r="CP6" i="13"/>
  <c r="BM20" i="13"/>
  <c r="DD20" i="13"/>
  <c r="AT21" i="13"/>
  <c r="CK21" i="13"/>
  <c r="AB22" i="13"/>
  <c r="BR22" i="13"/>
  <c r="DI22" i="13"/>
  <c r="AZ23" i="13"/>
  <c r="CP23" i="13"/>
  <c r="AG24" i="13"/>
  <c r="BX24" i="13"/>
  <c r="X25" i="13"/>
  <c r="CO25" i="13"/>
  <c r="BM27" i="13"/>
  <c r="AJ28" i="13"/>
  <c r="DH28" i="13"/>
  <c r="DD30" i="13"/>
  <c r="DM31" i="13"/>
  <c r="BR34" i="13"/>
  <c r="AI6" i="13"/>
  <c r="BE6" i="13"/>
  <c r="BZ6" i="13"/>
  <c r="CW6" i="13"/>
  <c r="AG20" i="13"/>
  <c r="BX20" i="13"/>
  <c r="DN20" i="13"/>
  <c r="BE21" i="13"/>
  <c r="CV21" i="13"/>
  <c r="AL22" i="13"/>
  <c r="CC22" i="13"/>
  <c r="DT22" i="13"/>
  <c r="BJ23" i="13"/>
  <c r="DA23" i="13"/>
  <c r="AR24" i="13"/>
  <c r="CH24" i="13"/>
  <c r="AM25" i="13"/>
  <c r="DH25" i="13"/>
  <c r="CE27" i="13"/>
  <c r="BD28" i="13"/>
  <c r="AB30" i="13"/>
  <c r="AF31" i="13"/>
  <c r="AS33" i="13"/>
  <c r="DO34" i="13"/>
  <c r="CQ42" i="13"/>
  <c r="BG42" i="13"/>
  <c r="DP41" i="13"/>
  <c r="CB41" i="13"/>
  <c r="AV41" i="13"/>
  <c r="DG40" i="13"/>
  <c r="BW40" i="13"/>
  <c r="AV40" i="13"/>
  <c r="AA40" i="13"/>
  <c r="DK39" i="13"/>
  <c r="CT39" i="13"/>
  <c r="BZ39" i="13"/>
  <c r="BN39" i="13"/>
  <c r="BC39" i="13"/>
  <c r="AN39" i="13"/>
  <c r="AB39" i="13"/>
  <c r="DO38" i="13"/>
  <c r="DB38" i="13"/>
  <c r="CQ38" i="13"/>
  <c r="CD38" i="13"/>
  <c r="BR38" i="13"/>
  <c r="BH38" i="13"/>
  <c r="AZ38" i="13"/>
  <c r="AP38" i="13"/>
  <c r="AF38" i="13"/>
  <c r="DW37" i="13"/>
  <c r="DL37" i="13"/>
  <c r="DD37" i="13"/>
  <c r="CU37" i="13"/>
  <c r="CL37" i="13"/>
  <c r="CE37" i="13"/>
  <c r="BY37" i="13"/>
  <c r="BQ37" i="13"/>
  <c r="BJ37" i="13"/>
  <c r="BC37" i="13"/>
  <c r="AU37" i="13"/>
  <c r="AO37" i="13"/>
  <c r="AH37" i="13"/>
  <c r="Z37" i="13"/>
  <c r="DS36" i="13"/>
  <c r="DM36" i="13"/>
  <c r="DE36" i="13"/>
  <c r="CX36" i="13"/>
  <c r="CQ36" i="13"/>
  <c r="CI36" i="13"/>
  <c r="CC36" i="13"/>
  <c r="BV36" i="13"/>
  <c r="BN36" i="13"/>
  <c r="BG36" i="13"/>
  <c r="BA36" i="13"/>
  <c r="AS36" i="13"/>
  <c r="AL36" i="13"/>
  <c r="AE36" i="13"/>
  <c r="DW35" i="13"/>
  <c r="DQ35" i="13"/>
  <c r="DJ35" i="13"/>
  <c r="DB35" i="13"/>
  <c r="CU35" i="13"/>
  <c r="CO35" i="13"/>
  <c r="CG35" i="13"/>
  <c r="BZ35" i="13"/>
  <c r="BS35" i="13"/>
  <c r="BK35" i="13"/>
  <c r="BE35" i="13"/>
  <c r="AX35" i="13"/>
  <c r="AP35" i="13"/>
  <c r="AI35" i="13"/>
  <c r="AC35" i="13"/>
  <c r="DU34" i="13"/>
  <c r="DN34" i="13"/>
  <c r="DG34" i="13"/>
  <c r="CY34" i="13"/>
  <c r="CS34" i="13"/>
  <c r="CL34" i="13"/>
  <c r="CD34" i="13"/>
  <c r="BW34" i="13"/>
  <c r="BQ34" i="13"/>
  <c r="BI34" i="13"/>
  <c r="BB34" i="13"/>
  <c r="AU34" i="13"/>
  <c r="AM34" i="13"/>
  <c r="AG34" i="13"/>
  <c r="Z34" i="13"/>
  <c r="DR33" i="13"/>
  <c r="DK33" i="13"/>
  <c r="CE42" i="13"/>
  <c r="AM42" i="13"/>
  <c r="CM41" i="13"/>
  <c r="AI41" i="13"/>
  <c r="CR40" i="13"/>
  <c r="BB40" i="13"/>
  <c r="Z40" i="13"/>
  <c r="CZ39" i="13"/>
  <c r="CE39" i="13"/>
  <c r="BK39" i="13"/>
  <c r="AU39" i="13"/>
  <c r="AD39" i="13"/>
  <c r="DL38" i="13"/>
  <c r="CX38" i="13"/>
  <c r="CF38" i="13"/>
  <c r="BP38" i="13"/>
  <c r="BC38" i="13"/>
  <c r="AR38" i="13"/>
  <c r="AE38" i="13"/>
  <c r="DR37" i="13"/>
  <c r="DF37" i="13"/>
  <c r="CQ37" i="13"/>
  <c r="CI37" i="13"/>
  <c r="BZ37" i="13"/>
  <c r="BO37" i="13"/>
  <c r="BF37" i="13"/>
  <c r="AX37" i="13"/>
  <c r="AM37" i="13"/>
  <c r="AD37" i="13"/>
  <c r="DU36" i="13"/>
  <c r="DJ36" i="13"/>
  <c r="DB36" i="13"/>
  <c r="CS36" i="13"/>
  <c r="CH36" i="13"/>
  <c r="BY36" i="13"/>
  <c r="BQ36" i="13"/>
  <c r="BF36" i="13"/>
  <c r="AW36" i="13"/>
  <c r="AM36" i="13"/>
  <c r="AC36" i="13"/>
  <c r="DU35" i="13"/>
  <c r="DK35" i="13"/>
  <c r="DA35" i="13"/>
  <c r="CQ35" i="13"/>
  <c r="CI35" i="13"/>
  <c r="BY35" i="13"/>
  <c r="BO35" i="13"/>
  <c r="BF35" i="13"/>
  <c r="AU35" i="13"/>
  <c r="AM35" i="13"/>
  <c r="AD35" i="13"/>
  <c r="DS34" i="13"/>
  <c r="DJ34" i="13"/>
  <c r="DB34" i="13"/>
  <c r="CQ34" i="13"/>
  <c r="CH34" i="13"/>
  <c r="BY34" i="13"/>
  <c r="BN34" i="13"/>
  <c r="BF34" i="13"/>
  <c r="AW34" i="13"/>
  <c r="AL34" i="13"/>
  <c r="AC34" i="13"/>
  <c r="DU33" i="13"/>
  <c r="DJ33" i="13"/>
  <c r="DB33" i="13"/>
  <c r="CU33" i="13"/>
  <c r="CO33" i="13"/>
  <c r="CG33" i="13"/>
  <c r="BZ33" i="13"/>
  <c r="BS33" i="13"/>
  <c r="BK33" i="13"/>
  <c r="BE33" i="13"/>
  <c r="AX33" i="13"/>
  <c r="AP33" i="13"/>
  <c r="AJ33" i="13"/>
  <c r="AE33" i="13"/>
  <c r="Y33" i="13"/>
  <c r="DT31" i="13"/>
  <c r="DO31" i="13"/>
  <c r="DI31" i="13"/>
  <c r="DD31" i="13"/>
  <c r="CY31" i="13"/>
  <c r="CS31" i="13"/>
  <c r="CN31" i="13"/>
  <c r="CI31" i="13"/>
  <c r="CC31" i="13"/>
  <c r="BX31" i="13"/>
  <c r="BS31" i="13"/>
  <c r="BM31" i="13"/>
  <c r="BH31" i="13"/>
  <c r="BC31" i="13"/>
  <c r="AW31" i="13"/>
  <c r="AR31" i="13"/>
  <c r="AM31" i="13"/>
  <c r="AG31" i="13"/>
  <c r="AB31" i="13"/>
  <c r="DW30" i="13"/>
  <c r="DQ30" i="13"/>
  <c r="DL30" i="13"/>
  <c r="DG30" i="13"/>
  <c r="DA30" i="13"/>
  <c r="CV30" i="13"/>
  <c r="CQ30" i="13"/>
  <c r="CK30" i="13"/>
  <c r="CF30" i="13"/>
  <c r="CA30" i="13"/>
  <c r="BU30" i="13"/>
  <c r="BP30" i="13"/>
  <c r="BK30" i="13"/>
  <c r="BE30" i="13"/>
  <c r="AZ30" i="13"/>
  <c r="AU30" i="13"/>
  <c r="AO30" i="13"/>
  <c r="AJ30" i="13"/>
  <c r="AE30" i="13"/>
  <c r="Y30" i="13"/>
  <c r="DT28" i="13"/>
  <c r="DO28" i="13"/>
  <c r="DI28" i="13"/>
  <c r="DD28" i="13"/>
  <c r="CY28" i="13"/>
  <c r="CS28" i="13"/>
  <c r="CN28" i="13"/>
  <c r="CI28" i="13"/>
  <c r="CC28" i="13"/>
  <c r="BX28" i="13"/>
  <c r="BS28" i="13"/>
  <c r="BM28" i="13"/>
  <c r="BH28" i="13"/>
  <c r="BC28" i="13"/>
  <c r="AW28" i="13"/>
  <c r="AR28" i="13"/>
  <c r="AM28" i="13"/>
  <c r="AG28" i="13"/>
  <c r="AB28" i="13"/>
  <c r="DW27" i="13"/>
  <c r="DQ27" i="13"/>
  <c r="DL27" i="13"/>
  <c r="DG27" i="13"/>
  <c r="DA27" i="13"/>
  <c r="CV27" i="13"/>
  <c r="CQ27" i="13"/>
  <c r="CK27" i="13"/>
  <c r="CF27" i="13"/>
  <c r="CA27" i="13"/>
  <c r="BU27" i="13"/>
  <c r="BP27" i="13"/>
  <c r="BK27" i="13"/>
  <c r="BE27" i="13"/>
  <c r="AZ27" i="13"/>
  <c r="AU27" i="13"/>
  <c r="AO27" i="13"/>
  <c r="AJ27" i="13"/>
  <c r="AE27" i="13"/>
  <c r="Y27" i="13"/>
  <c r="DT25" i="13"/>
  <c r="DO25" i="13"/>
  <c r="DI25" i="13"/>
  <c r="DD25" i="13"/>
  <c r="CY25" i="13"/>
  <c r="CS25" i="13"/>
  <c r="CN25" i="13"/>
  <c r="CI25" i="13"/>
  <c r="CC25" i="13"/>
  <c r="BX25" i="13"/>
  <c r="BS25" i="13"/>
  <c r="BM25" i="13"/>
  <c r="BH25" i="13"/>
  <c r="BC25" i="13"/>
  <c r="AW25" i="13"/>
  <c r="CY42" i="13"/>
  <c r="AE42" i="13"/>
  <c r="BG41" i="13"/>
  <c r="CU40" i="13"/>
  <c r="AQ40" i="13"/>
  <c r="DO39" i="13"/>
  <c r="CI39" i="13"/>
  <c r="BF39" i="13"/>
  <c r="AJ39" i="13"/>
  <c r="DS38" i="13"/>
  <c r="CR38" i="13"/>
  <c r="BW38" i="13"/>
  <c r="BG38" i="13"/>
  <c r="AM38" i="13"/>
  <c r="Z38" i="13"/>
  <c r="DJ37" i="13"/>
  <c r="CP37" i="13"/>
  <c r="CD37" i="13"/>
  <c r="BS37" i="13"/>
  <c r="BE37" i="13"/>
  <c r="AS37" i="13"/>
  <c r="AE37" i="13"/>
  <c r="DR36" i="13"/>
  <c r="DG36" i="13"/>
  <c r="CT36" i="13"/>
  <c r="CG36" i="13"/>
  <c r="BS36" i="13"/>
  <c r="BI36" i="13"/>
  <c r="AU36" i="13"/>
  <c r="AH36" i="13"/>
  <c r="DV35" i="13"/>
  <c r="DG35" i="13"/>
  <c r="CW35" i="13"/>
  <c r="CK35" i="13"/>
  <c r="BV35" i="13"/>
  <c r="BJ35" i="13"/>
  <c r="AY35" i="13"/>
  <c r="AK35" i="13"/>
  <c r="Y35" i="13"/>
  <c r="DM34" i="13"/>
  <c r="CX34" i="13"/>
  <c r="CM34" i="13"/>
  <c r="CA34" i="13"/>
  <c r="BM34" i="13"/>
  <c r="BA34" i="13"/>
  <c r="AP34" i="13"/>
  <c r="AA34" i="13"/>
  <c r="DO33" i="13"/>
  <c r="DE33" i="13"/>
  <c r="CT33" i="13"/>
  <c r="CK33" i="13"/>
  <c r="CA33" i="13"/>
  <c r="BQ33" i="13"/>
  <c r="BI33" i="13"/>
  <c r="AY33" i="13"/>
  <c r="AO33" i="13"/>
  <c r="AG33" i="13"/>
  <c r="AA33" i="13"/>
  <c r="DS31" i="13"/>
  <c r="DL31" i="13"/>
  <c r="DE31" i="13"/>
  <c r="CW31" i="13"/>
  <c r="CQ31" i="13"/>
  <c r="CJ31" i="13"/>
  <c r="CB31" i="13"/>
  <c r="BU31" i="13"/>
  <c r="BO31" i="13"/>
  <c r="BG31" i="13"/>
  <c r="AZ31" i="13"/>
  <c r="AS31" i="13"/>
  <c r="AK31" i="13"/>
  <c r="AE31" i="13"/>
  <c r="X31" i="13"/>
  <c r="DP30" i="13"/>
  <c r="DI30" i="13"/>
  <c r="DC30" i="13"/>
  <c r="CU30" i="13"/>
  <c r="CN30" i="13"/>
  <c r="CG30" i="13"/>
  <c r="BY30" i="13"/>
  <c r="BS30" i="13"/>
  <c r="BL30" i="13"/>
  <c r="BD30" i="13"/>
  <c r="AW30" i="13"/>
  <c r="AQ30" i="13"/>
  <c r="BT42" i="13"/>
  <c r="DH41" i="13"/>
  <c r="BD41" i="13"/>
  <c r="CA40" i="13"/>
  <c r="AL40" i="13"/>
  <c r="DF39" i="13"/>
  <c r="BX39" i="13"/>
  <c r="BD39" i="13"/>
  <c r="AI39" i="13"/>
  <c r="DH38" i="13"/>
  <c r="CM38" i="13"/>
  <c r="BV38" i="13"/>
  <c r="BB38" i="13"/>
  <c r="AL38" i="13"/>
  <c r="DT37" i="13"/>
  <c r="DB37" i="13"/>
  <c r="CO37" i="13"/>
  <c r="CA37" i="13"/>
  <c r="BN37" i="13"/>
  <c r="BA37" i="13"/>
  <c r="AP37" i="13"/>
  <c r="AC37" i="13"/>
  <c r="DO36" i="13"/>
  <c r="DC36" i="13"/>
  <c r="CO36" i="13"/>
  <c r="CD36" i="13"/>
  <c r="BR36" i="13"/>
  <c r="BC36" i="13"/>
  <c r="AQ36" i="13"/>
  <c r="AG36" i="13"/>
  <c r="DR35" i="13"/>
  <c r="DF35" i="13"/>
  <c r="CT35" i="13"/>
  <c r="CE35" i="13"/>
  <c r="BU35" i="13"/>
  <c r="BI35" i="13"/>
  <c r="AT35" i="13"/>
  <c r="AH35" i="13"/>
  <c r="DW34" i="13"/>
  <c r="DI34" i="13"/>
  <c r="CW34" i="13"/>
  <c r="CI34" i="13"/>
  <c r="BV34" i="13"/>
  <c r="BK34" i="13"/>
  <c r="AX34" i="13"/>
  <c r="AK34" i="13"/>
  <c r="DW33" i="13"/>
  <c r="DM33" i="13"/>
  <c r="DA33" i="13"/>
  <c r="CQ33" i="13"/>
  <c r="CI33" i="13"/>
  <c r="BY33" i="13"/>
  <c r="BO33" i="13"/>
  <c r="BF33" i="13"/>
  <c r="AU33" i="13"/>
  <c r="AM33" i="13"/>
  <c r="AF33" i="13"/>
  <c r="X33" i="13"/>
  <c r="DQ31" i="13"/>
  <c r="DK31" i="13"/>
  <c r="DC31" i="13"/>
  <c r="CV31" i="13"/>
  <c r="CO31" i="13"/>
  <c r="CG31" i="13"/>
  <c r="CA31" i="13"/>
  <c r="BT31" i="13"/>
  <c r="BL31" i="13"/>
  <c r="BE31" i="13"/>
  <c r="AY31" i="13"/>
  <c r="AQ31" i="13"/>
  <c r="AJ31" i="13"/>
  <c r="AC31" i="13"/>
  <c r="DU30" i="13"/>
  <c r="DO30" i="13"/>
  <c r="DH30" i="13"/>
  <c r="CZ30" i="13"/>
  <c r="CS30" i="13"/>
  <c r="CM30" i="13"/>
  <c r="CE30" i="13"/>
  <c r="BX30" i="13"/>
  <c r="BQ30" i="13"/>
  <c r="BI30" i="13"/>
  <c r="BC30" i="13"/>
  <c r="AV30" i="13"/>
  <c r="AN30" i="13"/>
  <c r="AG30" i="13"/>
  <c r="AA30" i="13"/>
  <c r="DS28" i="13"/>
  <c r="DL28" i="13"/>
  <c r="DE28" i="13"/>
  <c r="CW28" i="13"/>
  <c r="CQ28" i="13"/>
  <c r="CJ28" i="13"/>
  <c r="CB28" i="13"/>
  <c r="BU28" i="13"/>
  <c r="BO28" i="13"/>
  <c r="BG28" i="13"/>
  <c r="AZ28" i="13"/>
  <c r="AS28" i="13"/>
  <c r="AK28" i="13"/>
  <c r="AE28" i="13"/>
  <c r="X28" i="13"/>
  <c r="DP27" i="13"/>
  <c r="DI27" i="13"/>
  <c r="DC27" i="13"/>
  <c r="CU27" i="13"/>
  <c r="CN27" i="13"/>
  <c r="CG27" i="13"/>
  <c r="BY27" i="13"/>
  <c r="BS27" i="13"/>
  <c r="BL27" i="13"/>
  <c r="BD27" i="13"/>
  <c r="AW27" i="13"/>
  <c r="AQ27" i="13"/>
  <c r="AI27" i="13"/>
  <c r="AB27" i="13"/>
  <c r="DU25" i="13"/>
  <c r="DM25" i="13"/>
  <c r="DG25" i="13"/>
  <c r="CZ25" i="13"/>
  <c r="CR25" i="13"/>
  <c r="CK25" i="13"/>
  <c r="CE25" i="13"/>
  <c r="BW25" i="13"/>
  <c r="BP25" i="13"/>
  <c r="BI25" i="13"/>
  <c r="BA25" i="13"/>
  <c r="AU25" i="13"/>
  <c r="AO25" i="13"/>
  <c r="AJ25" i="13"/>
  <c r="AE25" i="13"/>
  <c r="Y25" i="13"/>
  <c r="DT24" i="13"/>
  <c r="DO24" i="13"/>
  <c r="DI24" i="13"/>
  <c r="DD24" i="13"/>
  <c r="CY24" i="13"/>
  <c r="CS24" i="13"/>
  <c r="CN24" i="13"/>
  <c r="CI24" i="13"/>
  <c r="CE24" i="13"/>
  <c r="CA24" i="13"/>
  <c r="BW24" i="13"/>
  <c r="BS24" i="13"/>
  <c r="BO24" i="13"/>
  <c r="BK24" i="13"/>
  <c r="BG24" i="13"/>
  <c r="BC24" i="13"/>
  <c r="AY24" i="13"/>
  <c r="AU24" i="13"/>
  <c r="AQ24" i="13"/>
  <c r="AM24" i="13"/>
  <c r="AI24" i="13"/>
  <c r="AE24" i="13"/>
  <c r="AA24" i="13"/>
  <c r="DW23" i="13"/>
  <c r="DS23" i="13"/>
  <c r="DO23" i="13"/>
  <c r="DK23" i="13"/>
  <c r="DG23" i="13"/>
  <c r="DC23" i="13"/>
  <c r="CY23" i="13"/>
  <c r="CU23" i="13"/>
  <c r="CQ23" i="13"/>
  <c r="CM23" i="13"/>
  <c r="CI23" i="13"/>
  <c r="CE23" i="13"/>
  <c r="CA23" i="13"/>
  <c r="BW23" i="13"/>
  <c r="BS23" i="13"/>
  <c r="BO23" i="13"/>
  <c r="BK23" i="13"/>
  <c r="BG23" i="13"/>
  <c r="BC23" i="13"/>
  <c r="AY23" i="13"/>
  <c r="AU23" i="13"/>
  <c r="AQ23" i="13"/>
  <c r="AM23" i="13"/>
  <c r="AI23" i="13"/>
  <c r="AE23" i="13"/>
  <c r="AA23" i="13"/>
  <c r="DW22" i="13"/>
  <c r="DS22" i="13"/>
  <c r="DO22" i="13"/>
  <c r="DK22" i="13"/>
  <c r="DG22" i="13"/>
  <c r="DC22" i="13"/>
  <c r="CY22" i="13"/>
  <c r="CU22" i="13"/>
  <c r="CQ22" i="13"/>
  <c r="CM22" i="13"/>
  <c r="CI22" i="13"/>
  <c r="CE22" i="13"/>
  <c r="CA22" i="13"/>
  <c r="BW22" i="13"/>
  <c r="BS22" i="13"/>
  <c r="BO22" i="13"/>
  <c r="BK22" i="13"/>
  <c r="BG22" i="13"/>
  <c r="BC22" i="13"/>
  <c r="AY22" i="13"/>
  <c r="AU22" i="13"/>
  <c r="AQ22" i="13"/>
  <c r="AM22" i="13"/>
  <c r="AI22" i="13"/>
  <c r="AE22" i="13"/>
  <c r="AA22" i="13"/>
  <c r="DW21" i="13"/>
  <c r="DS21" i="13"/>
  <c r="DO21" i="13"/>
  <c r="DK21" i="13"/>
  <c r="DG21" i="13"/>
  <c r="DC21" i="13"/>
  <c r="CY21" i="13"/>
  <c r="CU21" i="13"/>
  <c r="CQ21" i="13"/>
  <c r="CM21" i="13"/>
  <c r="CI21" i="13"/>
  <c r="CE21" i="13"/>
  <c r="CA21" i="13"/>
  <c r="BW21" i="13"/>
  <c r="BS21" i="13"/>
  <c r="BO21" i="13"/>
  <c r="BK21" i="13"/>
  <c r="BG21" i="13"/>
  <c r="BC21" i="13"/>
  <c r="AY21" i="13"/>
  <c r="AU21" i="13"/>
  <c r="AQ21" i="13"/>
  <c r="AM21" i="13"/>
  <c r="AI21" i="13"/>
  <c r="AE21" i="13"/>
  <c r="AA21" i="13"/>
  <c r="DW20" i="13"/>
  <c r="DS20" i="13"/>
  <c r="DO20" i="13"/>
  <c r="DK20" i="13"/>
  <c r="DG20" i="13"/>
  <c r="DC20" i="13"/>
  <c r="CY20" i="13"/>
  <c r="CU20" i="13"/>
  <c r="CQ20" i="13"/>
  <c r="CM20" i="13"/>
  <c r="CI20" i="13"/>
  <c r="CE20" i="13"/>
  <c r="CA20" i="13"/>
  <c r="BW20" i="13"/>
  <c r="BS20" i="13"/>
  <c r="BO20" i="13"/>
  <c r="BK20" i="13"/>
  <c r="BG20" i="13"/>
  <c r="BC20" i="13"/>
  <c r="AY20" i="13"/>
  <c r="AU20" i="13"/>
  <c r="AQ20" i="13"/>
  <c r="AM20" i="13"/>
  <c r="AI20" i="13"/>
  <c r="AE20" i="13"/>
  <c r="AA20" i="13"/>
  <c r="DT6" i="13"/>
  <c r="DP6" i="13"/>
  <c r="DL6" i="13"/>
  <c r="DH6" i="13"/>
  <c r="DD6" i="13"/>
  <c r="CZ6" i="13"/>
  <c r="CV6" i="13"/>
  <c r="CR6" i="13"/>
  <c r="CN6" i="13"/>
  <c r="CJ6" i="13"/>
  <c r="CF6" i="13"/>
  <c r="CB6" i="13"/>
  <c r="BX6" i="13"/>
  <c r="BT6" i="13"/>
  <c r="BP6" i="13"/>
  <c r="BL6" i="13"/>
  <c r="BH6" i="13"/>
  <c r="BD6" i="13"/>
  <c r="AZ6" i="13"/>
  <c r="AV6" i="13"/>
  <c r="AR6" i="13"/>
  <c r="AN6" i="13"/>
  <c r="AJ6" i="13"/>
  <c r="AF6" i="13"/>
  <c r="AB6" i="13"/>
  <c r="X6" i="13"/>
  <c r="DS42" i="13"/>
  <c r="BK42" i="13"/>
  <c r="CY41" i="13"/>
  <c r="AA41" i="13"/>
  <c r="BO40" i="13"/>
  <c r="AJ40" i="13"/>
  <c r="CU39" i="13"/>
  <c r="BT39" i="13"/>
  <c r="AX39" i="13"/>
  <c r="Z39" i="13"/>
  <c r="DG38" i="13"/>
  <c r="CI38" i="13"/>
  <c r="BN38" i="13"/>
  <c r="AV38" i="13"/>
  <c r="AH38" i="13"/>
  <c r="DP37" i="13"/>
  <c r="CY37" i="13"/>
  <c r="CK37" i="13"/>
  <c r="BV37" i="13"/>
  <c r="BK37" i="13"/>
  <c r="AY37" i="13"/>
  <c r="AK37" i="13"/>
  <c r="Y37" i="13"/>
  <c r="DN36" i="13"/>
  <c r="CY36" i="13"/>
  <c r="CM36" i="13"/>
  <c r="CA36" i="13"/>
  <c r="BM36" i="13"/>
  <c r="BB36" i="13"/>
  <c r="AP36" i="13"/>
  <c r="CA41" i="13"/>
  <c r="CJ39" i="13"/>
  <c r="CY38" i="13"/>
  <c r="AA38" i="13"/>
  <c r="BU37" i="13"/>
  <c r="DW36" i="13"/>
  <c r="BW36" i="13"/>
  <c r="AA36" i="13"/>
  <c r="DE35" i="13"/>
  <c r="CD35" i="13"/>
  <c r="BC35" i="13"/>
  <c r="AE35" i="13"/>
  <c r="DE34" i="13"/>
  <c r="CG34" i="13"/>
  <c r="BG34" i="13"/>
  <c r="AH34" i="13"/>
  <c r="DG33" i="13"/>
  <c r="CP33" i="13"/>
  <c r="BV33" i="13"/>
  <c r="BC33" i="13"/>
  <c r="AK33" i="13"/>
  <c r="DW31" i="13"/>
  <c r="DH31" i="13"/>
  <c r="CU31" i="13"/>
  <c r="CF31" i="13"/>
  <c r="BQ31" i="13"/>
  <c r="BD31" i="13"/>
  <c r="AO31" i="13"/>
  <c r="AA31" i="13"/>
  <c r="DM30" i="13"/>
  <c r="CY30" i="13"/>
  <c r="CJ30" i="13"/>
  <c r="BW30" i="13"/>
  <c r="BH30" i="13"/>
  <c r="AS30" i="13"/>
  <c r="AI30" i="13"/>
  <c r="X30" i="13"/>
  <c r="DP28" i="13"/>
  <c r="DG28" i="13"/>
  <c r="CV28" i="13"/>
  <c r="CM28" i="13"/>
  <c r="CE28" i="13"/>
  <c r="BT28" i="13"/>
  <c r="BK28" i="13"/>
  <c r="BA28" i="13"/>
  <c r="AQ28" i="13"/>
  <c r="AI28" i="13"/>
  <c r="Y28" i="13"/>
  <c r="DO27" i="13"/>
  <c r="DE27" i="13"/>
  <c r="CW27" i="13"/>
  <c r="CM27" i="13"/>
  <c r="CC27" i="13"/>
  <c r="BT27" i="13"/>
  <c r="BI27" i="13"/>
  <c r="BA27" i="13"/>
  <c r="AR27" i="13"/>
  <c r="AG27" i="13"/>
  <c r="X27" i="13"/>
  <c r="DP25" i="13"/>
  <c r="DE25" i="13"/>
  <c r="CV25" i="13"/>
  <c r="CM25" i="13"/>
  <c r="CB25" i="13"/>
  <c r="BT25" i="13"/>
  <c r="BK25" i="13"/>
  <c r="AZ25" i="13"/>
  <c r="AR25" i="13"/>
  <c r="AK25" i="13"/>
  <c r="AC25" i="13"/>
  <c r="DW24" i="13"/>
  <c r="DP24" i="13"/>
  <c r="DH24" i="13"/>
  <c r="DA24" i="13"/>
  <c r="CU24" i="13"/>
  <c r="CM24" i="13"/>
  <c r="CG24" i="13"/>
  <c r="CB24" i="13"/>
  <c r="BV24" i="13"/>
  <c r="BQ24" i="13"/>
  <c r="BL24" i="13"/>
  <c r="BF24" i="13"/>
  <c r="BA24" i="13"/>
  <c r="AV24" i="13"/>
  <c r="AP24" i="13"/>
  <c r="AK24" i="13"/>
  <c r="AF24" i="13"/>
  <c r="Z24" i="13"/>
  <c r="DU23" i="13"/>
  <c r="DP23" i="13"/>
  <c r="DJ23" i="13"/>
  <c r="DE23" i="13"/>
  <c r="CZ23" i="13"/>
  <c r="CT23" i="13"/>
  <c r="CO23" i="13"/>
  <c r="CJ23" i="13"/>
  <c r="CD23" i="13"/>
  <c r="BY23" i="13"/>
  <c r="BT23" i="13"/>
  <c r="BN23" i="13"/>
  <c r="BI23" i="13"/>
  <c r="BD23" i="13"/>
  <c r="AX23" i="13"/>
  <c r="AS23" i="13"/>
  <c r="AN23" i="13"/>
  <c r="AH23" i="13"/>
  <c r="AC23" i="13"/>
  <c r="X23" i="13"/>
  <c r="DR22" i="13"/>
  <c r="DM22" i="13"/>
  <c r="DH22" i="13"/>
  <c r="DB22" i="13"/>
  <c r="CW22" i="13"/>
  <c r="CR22" i="13"/>
  <c r="CL22" i="13"/>
  <c r="CG22" i="13"/>
  <c r="CB22" i="13"/>
  <c r="BV22" i="13"/>
  <c r="BQ22" i="13"/>
  <c r="BL22" i="13"/>
  <c r="BF22" i="13"/>
  <c r="BA22" i="13"/>
  <c r="AV22" i="13"/>
  <c r="AP22" i="13"/>
  <c r="AK22" i="13"/>
  <c r="AF22" i="13"/>
  <c r="Z22" i="13"/>
  <c r="DU21" i="13"/>
  <c r="DP21" i="13"/>
  <c r="DJ21" i="13"/>
  <c r="DE21" i="13"/>
  <c r="CZ21" i="13"/>
  <c r="CT21" i="13"/>
  <c r="CO21" i="13"/>
  <c r="CJ21" i="13"/>
  <c r="CD21" i="13"/>
  <c r="BY21" i="13"/>
  <c r="BT21" i="13"/>
  <c r="BN21" i="13"/>
  <c r="BI21" i="13"/>
  <c r="BD21" i="13"/>
  <c r="AX21" i="13"/>
  <c r="AS21" i="13"/>
  <c r="AN21" i="13"/>
  <c r="AH21" i="13"/>
  <c r="AC21" i="13"/>
  <c r="X21" i="13"/>
  <c r="DR20" i="13"/>
  <c r="DM20" i="13"/>
  <c r="DH20" i="13"/>
  <c r="DB20" i="13"/>
  <c r="CW20" i="13"/>
  <c r="CR20" i="13"/>
  <c r="CL20" i="13"/>
  <c r="CG20" i="13"/>
  <c r="CB20" i="13"/>
  <c r="BV20" i="13"/>
  <c r="BQ20" i="13"/>
  <c r="BL20" i="13"/>
  <c r="BF20" i="13"/>
  <c r="BA20" i="13"/>
  <c r="AV20" i="13"/>
  <c r="AP20" i="13"/>
  <c r="AK20" i="13"/>
  <c r="AF20" i="13"/>
  <c r="Z20" i="13"/>
  <c r="DW6" i="13"/>
  <c r="DR6" i="13"/>
  <c r="DM6" i="13"/>
  <c r="DG6" i="13"/>
  <c r="DP40" i="13"/>
  <c r="BP39" i="13"/>
  <c r="BX38" i="13"/>
  <c r="DK37" i="13"/>
  <c r="BI37" i="13"/>
  <c r="DI36" i="13"/>
  <c r="BK36" i="13"/>
  <c r="Z36" i="13"/>
  <c r="CY35" i="13"/>
  <c r="CA35" i="13"/>
  <c r="BA35" i="13"/>
  <c r="Z35" i="13"/>
  <c r="DC34" i="13"/>
  <c r="CC34" i="13"/>
  <c r="BC34" i="13"/>
  <c r="AE34" i="13"/>
  <c r="DF33" i="13"/>
  <c r="CL33" i="13"/>
  <c r="BU33" i="13"/>
  <c r="BA33" i="13"/>
  <c r="AI33" i="13"/>
  <c r="DU31" i="13"/>
  <c r="DG31" i="13"/>
  <c r="CR31" i="13"/>
  <c r="CE31" i="13"/>
  <c r="BP31" i="13"/>
  <c r="BA31" i="13"/>
  <c r="AN31" i="13"/>
  <c r="Y31" i="13"/>
  <c r="DK30" i="13"/>
  <c r="CW30" i="13"/>
  <c r="CI30" i="13"/>
  <c r="BT30" i="13"/>
  <c r="BG30" i="13"/>
  <c r="AR30" i="13"/>
  <c r="AF30" i="13"/>
  <c r="DW28" i="13"/>
  <c r="DM28" i="13"/>
  <c r="DC28" i="13"/>
  <c r="CU28" i="13"/>
  <c r="CK28" i="13"/>
  <c r="CA28" i="13"/>
  <c r="BQ28" i="13"/>
  <c r="BI28" i="13"/>
  <c r="AY28" i="13"/>
  <c r="AO28" i="13"/>
  <c r="AF28" i="13"/>
  <c r="DU27" i="13"/>
  <c r="DM27" i="13"/>
  <c r="DD27" i="13"/>
  <c r="CS27" i="13"/>
  <c r="CJ27" i="13"/>
  <c r="CB27" i="13"/>
  <c r="BQ27" i="13"/>
  <c r="BH27" i="13"/>
  <c r="AY27" i="13"/>
  <c r="AN27" i="13"/>
  <c r="AF27" i="13"/>
  <c r="DW25" i="13"/>
  <c r="DL25" i="13"/>
  <c r="DC25" i="13"/>
  <c r="CU25" i="13"/>
  <c r="CJ25" i="13"/>
  <c r="CA25" i="13"/>
  <c r="BQ25" i="13"/>
  <c r="BG25" i="13"/>
  <c r="AY25" i="13"/>
  <c r="AQ25" i="13"/>
  <c r="AI25" i="13"/>
  <c r="AB25" i="13"/>
  <c r="DU24" i="13"/>
  <c r="DM24" i="13"/>
  <c r="DG24" i="13"/>
  <c r="CZ24" i="13"/>
  <c r="CR24" i="13"/>
  <c r="CK24" i="13"/>
  <c r="CF24" i="13"/>
  <c r="BZ24" i="13"/>
  <c r="BU24" i="13"/>
  <c r="BP24" i="13"/>
  <c r="BJ24" i="13"/>
  <c r="BE24" i="13"/>
  <c r="AZ24" i="13"/>
  <c r="AT24" i="13"/>
  <c r="AO24" i="13"/>
  <c r="AJ24" i="13"/>
  <c r="AD24" i="13"/>
  <c r="Y24" i="13"/>
  <c r="DT23" i="13"/>
  <c r="DN23" i="13"/>
  <c r="DI23" i="13"/>
  <c r="DD23" i="13"/>
  <c r="CX23" i="13"/>
  <c r="CS23" i="13"/>
  <c r="CN23" i="13"/>
  <c r="CH23" i="13"/>
  <c r="CC23" i="13"/>
  <c r="BX23" i="13"/>
  <c r="BR23" i="13"/>
  <c r="BM23" i="13"/>
  <c r="BH23" i="13"/>
  <c r="BB23" i="13"/>
  <c r="AW23" i="13"/>
  <c r="AR23" i="13"/>
  <c r="AL23" i="13"/>
  <c r="AG23" i="13"/>
  <c r="AB23" i="13"/>
  <c r="DV22" i="13"/>
  <c r="DQ22" i="13"/>
  <c r="DL22" i="13"/>
  <c r="DF22" i="13"/>
  <c r="DA22" i="13"/>
  <c r="CV22" i="13"/>
  <c r="CP22" i="13"/>
  <c r="CK22" i="13"/>
  <c r="CF22" i="13"/>
  <c r="BZ22" i="13"/>
  <c r="BU22" i="13"/>
  <c r="BP22" i="13"/>
  <c r="BJ22" i="13"/>
  <c r="BE22" i="13"/>
  <c r="AZ22" i="13"/>
  <c r="AT22" i="13"/>
  <c r="AO22" i="13"/>
  <c r="AJ22" i="13"/>
  <c r="AD22" i="13"/>
  <c r="Y22" i="13"/>
  <c r="DT21" i="13"/>
  <c r="DN21" i="13"/>
  <c r="DI21" i="13"/>
  <c r="DD21" i="13"/>
  <c r="CX21" i="13"/>
  <c r="CS21" i="13"/>
  <c r="CN21" i="13"/>
  <c r="CH21" i="13"/>
  <c r="CC21" i="13"/>
  <c r="BX21" i="13"/>
  <c r="BR21" i="13"/>
  <c r="BM21" i="13"/>
  <c r="BH21" i="13"/>
  <c r="BB21" i="13"/>
  <c r="AW21" i="13"/>
  <c r="AR21" i="13"/>
  <c r="AL21" i="13"/>
  <c r="AG21" i="13"/>
  <c r="AB21" i="13"/>
  <c r="DV20" i="13"/>
  <c r="DQ20" i="13"/>
  <c r="DL20" i="13"/>
  <c r="DF20" i="13"/>
  <c r="DA20" i="13"/>
  <c r="CV20" i="13"/>
  <c r="CP20" i="13"/>
  <c r="CK20" i="13"/>
  <c r="CF20" i="13"/>
  <c r="BZ20" i="13"/>
  <c r="BU20" i="13"/>
  <c r="BP20" i="13"/>
  <c r="BJ20" i="13"/>
  <c r="BE20" i="13"/>
  <c r="AZ20" i="13"/>
  <c r="AT20" i="13"/>
  <c r="AO20" i="13"/>
  <c r="AJ20" i="13"/>
  <c r="AD20" i="13"/>
  <c r="Y20" i="13"/>
  <c r="DV6" i="13"/>
  <c r="DQ6" i="13"/>
  <c r="DK6" i="13"/>
  <c r="DF6" i="13"/>
  <c r="DA6" i="13"/>
  <c r="CU6" i="13"/>
  <c r="AE6" i="13"/>
  <c r="AP6" i="13"/>
  <c r="BA6" i="13"/>
  <c r="BK6" i="13"/>
  <c r="BV6" i="13"/>
  <c r="CG6" i="13"/>
  <c r="CQ6" i="13"/>
  <c r="DE6" i="13"/>
  <c r="X20" i="13"/>
  <c r="AS20" i="13"/>
  <c r="BN20" i="13"/>
  <c r="CJ20" i="13"/>
  <c r="DE20" i="13"/>
  <c r="Z21" i="13"/>
  <c r="AV21" i="13"/>
  <c r="BQ21" i="13"/>
  <c r="CL21" i="13"/>
  <c r="DH21" i="13"/>
  <c r="AC22" i="13"/>
  <c r="AX22" i="13"/>
  <c r="BT22" i="13"/>
  <c r="CO22" i="13"/>
  <c r="DJ22" i="13"/>
  <c r="AF23" i="13"/>
  <c r="BA23" i="13"/>
  <c r="BV23" i="13"/>
  <c r="CR23" i="13"/>
  <c r="DM23" i="13"/>
  <c r="AH24" i="13"/>
  <c r="BD24" i="13"/>
  <c r="BY24" i="13"/>
  <c r="CW24" i="13"/>
  <c r="AA25" i="13"/>
  <c r="BE25" i="13"/>
  <c r="CQ25" i="13"/>
  <c r="AC27" i="13"/>
  <c r="BO27" i="13"/>
  <c r="CZ27" i="13"/>
  <c r="AN28" i="13"/>
  <c r="BY28" i="13"/>
  <c r="DK28" i="13"/>
  <c r="BA30" i="13"/>
  <c r="DE30" i="13"/>
  <c r="BK31" i="13"/>
  <c r="DP31" i="13"/>
  <c r="CE33" i="13"/>
  <c r="BS34" i="13"/>
  <c r="BQ35" i="13"/>
  <c r="CW36" i="13"/>
  <c r="CV37" i="13"/>
  <c r="AR39" i="13"/>
  <c r="DK42" i="13"/>
  <c r="AA6" i="13"/>
  <c r="AG6" i="13"/>
  <c r="AL6" i="13"/>
  <c r="AQ6" i="13"/>
  <c r="AW6" i="13"/>
  <c r="BB6" i="13"/>
  <c r="BG6" i="13"/>
  <c r="BM6" i="13"/>
  <c r="BR6" i="13"/>
  <c r="BW6" i="13"/>
  <c r="CC6" i="13"/>
  <c r="CH6" i="13"/>
  <c r="CM6" i="13"/>
  <c r="CS6" i="13"/>
  <c r="CY6" i="13"/>
  <c r="DI6" i="13"/>
  <c r="DS6" i="13"/>
  <c r="AB20" i="13"/>
  <c r="AL20" i="13"/>
  <c r="AW20" i="13"/>
  <c r="BH20" i="13"/>
  <c r="BR20" i="13"/>
  <c r="CC20" i="13"/>
  <c r="CN20" i="13"/>
  <c r="CX20" i="13"/>
  <c r="DI20" i="13"/>
  <c r="DT20" i="13"/>
  <c r="AD21" i="13"/>
  <c r="AO21" i="13"/>
  <c r="AZ21" i="13"/>
  <c r="BJ21" i="13"/>
  <c r="BU21" i="13"/>
  <c r="CF21" i="13"/>
  <c r="CP21" i="13"/>
  <c r="DA21" i="13"/>
  <c r="DL21" i="13"/>
  <c r="DV21" i="13"/>
  <c r="AG22" i="13"/>
  <c r="AR22" i="13"/>
  <c r="BB22" i="13"/>
  <c r="BM22" i="13"/>
  <c r="BX22" i="13"/>
  <c r="CH22" i="13"/>
  <c r="CS22" i="13"/>
  <c r="DD22" i="13"/>
  <c r="DN22" i="13"/>
  <c r="Y23" i="13"/>
  <c r="AJ23" i="13"/>
  <c r="AT23" i="13"/>
  <c r="BE23" i="13"/>
  <c r="BP23" i="13"/>
  <c r="BZ23" i="13"/>
  <c r="CK23" i="13"/>
  <c r="CV23" i="13"/>
  <c r="DF23" i="13"/>
  <c r="DQ23" i="13"/>
  <c r="AB24" i="13"/>
  <c r="AL24" i="13"/>
  <c r="AW24" i="13"/>
  <c r="BH24" i="13"/>
  <c r="BR24" i="13"/>
  <c r="CC24" i="13"/>
  <c r="CO24" i="13"/>
  <c r="DC24" i="13"/>
  <c r="DQ24" i="13"/>
  <c r="AF25" i="13"/>
  <c r="AS25" i="13"/>
  <c r="BL25" i="13"/>
  <c r="CF25" i="13"/>
  <c r="CW25" i="13"/>
  <c r="DQ25" i="13"/>
  <c r="AK27" i="13"/>
  <c r="BC27" i="13"/>
  <c r="BW27" i="13"/>
  <c r="CO27" i="13"/>
  <c r="DH27" i="13"/>
  <c r="AA28" i="13"/>
  <c r="AU28" i="13"/>
  <c r="BL28" i="13"/>
  <c r="CF28" i="13"/>
  <c r="CZ28" i="13"/>
  <c r="DQ28" i="13"/>
  <c r="AK30" i="13"/>
  <c r="BM30" i="13"/>
  <c r="CO30" i="13"/>
  <c r="DS30" i="13"/>
  <c r="AU31" i="13"/>
  <c r="BW31" i="13"/>
  <c r="CZ31" i="13"/>
  <c r="AB33" i="13"/>
  <c r="BJ33" i="13"/>
  <c r="CW33" i="13"/>
  <c r="AQ34" i="13"/>
  <c r="CO34" i="13"/>
  <c r="AO35" i="13"/>
  <c r="CL35" i="13"/>
  <c r="AK36" i="13"/>
  <c r="AI37" i="13"/>
  <c r="AU38" i="13"/>
  <c r="DV39" i="13"/>
  <c r="AK6" i="13"/>
  <c r="AU6" i="13"/>
  <c r="BF6" i="13"/>
  <c r="BQ6" i="13"/>
  <c r="CA6" i="13"/>
  <c r="CL6" i="13"/>
  <c r="CX6" i="13"/>
  <c r="DO6" i="13"/>
  <c r="AH20" i="13"/>
  <c r="BD20" i="13"/>
  <c r="BY20" i="13"/>
  <c r="CT20" i="13"/>
  <c r="DP20" i="13"/>
  <c r="AK21" i="13"/>
  <c r="BF21" i="13"/>
  <c r="CB21" i="13"/>
  <c r="CW21" i="13"/>
  <c r="DR21" i="13"/>
  <c r="AN22" i="13"/>
  <c r="BI22" i="13"/>
  <c r="CD22" i="13"/>
  <c r="CZ22" i="13"/>
  <c r="DU22" i="13"/>
  <c r="AP23" i="13"/>
  <c r="BL23" i="13"/>
  <c r="CG23" i="13"/>
  <c r="DB23" i="13"/>
  <c r="X24" i="13"/>
  <c r="AS24" i="13"/>
  <c r="BN24" i="13"/>
  <c r="CJ24" i="13"/>
  <c r="DL24" i="13"/>
  <c r="AN25" i="13"/>
  <c r="BY25" i="13"/>
  <c r="DK25" i="13"/>
  <c r="AV27" i="13"/>
  <c r="CI27" i="13"/>
  <c r="DT27" i="13"/>
  <c r="BE28" i="13"/>
  <c r="CR28" i="13"/>
  <c r="AC30" i="13"/>
  <c r="CC30" i="13"/>
  <c r="AI31" i="13"/>
  <c r="CM31" i="13"/>
  <c r="AT33" i="13"/>
  <c r="DV33" i="13"/>
  <c r="DR34" i="13"/>
  <c r="DO35" i="13"/>
  <c r="AC6" i="13"/>
  <c r="AH6" i="13"/>
  <c r="AM6" i="13"/>
  <c r="AS6" i="13"/>
  <c r="AX6" i="13"/>
  <c r="BC6" i="13"/>
  <c r="BI6" i="13"/>
  <c r="BN6" i="13"/>
  <c r="BS6" i="13"/>
  <c r="BY6" i="13"/>
  <c r="CD6" i="13"/>
  <c r="CI6" i="13"/>
  <c r="CO6" i="13"/>
  <c r="CT6" i="13"/>
  <c r="DB6" i="13"/>
  <c r="DJ6" i="13"/>
  <c r="DU6" i="13"/>
  <c r="AC20" i="13"/>
  <c r="AN20" i="13"/>
  <c r="AX20" i="13"/>
  <c r="BI20" i="13"/>
  <c r="BT20" i="13"/>
  <c r="CD20" i="13"/>
  <c r="CO20" i="13"/>
  <c r="CZ20" i="13"/>
  <c r="DJ20" i="13"/>
  <c r="DU20" i="13"/>
  <c r="AF21" i="13"/>
  <c r="AP21" i="13"/>
  <c r="BA21" i="13"/>
  <c r="BL21" i="13"/>
  <c r="BV21" i="13"/>
  <c r="CG21" i="13"/>
  <c r="CR21" i="13"/>
  <c r="DB21" i="13"/>
  <c r="DM21" i="13"/>
  <c r="X22" i="13"/>
  <c r="AH22" i="13"/>
  <c r="AS22" i="13"/>
  <c r="BD22" i="13"/>
  <c r="BN22" i="13"/>
  <c r="BY22" i="13"/>
  <c r="CJ22" i="13"/>
  <c r="CT22" i="13"/>
  <c r="DE22" i="13"/>
  <c r="DP22" i="13"/>
  <c r="Z23" i="13"/>
  <c r="AK23" i="13"/>
  <c r="AV23" i="13"/>
  <c r="BF23" i="13"/>
  <c r="BQ23" i="13"/>
  <c r="CB23" i="13"/>
  <c r="CL23" i="13"/>
  <c r="CW23" i="13"/>
  <c r="DH23" i="13"/>
  <c r="DR23" i="13"/>
  <c r="AC24" i="13"/>
  <c r="AN24" i="13"/>
  <c r="AX24" i="13"/>
  <c r="BI24" i="13"/>
  <c r="BT24" i="13"/>
  <c r="CD24" i="13"/>
  <c r="CQ24" i="13"/>
  <c r="DE24" i="13"/>
  <c r="DS24" i="13"/>
  <c r="AG25" i="13"/>
  <c r="AV25" i="13"/>
  <c r="BO25" i="13"/>
  <c r="CG25" i="13"/>
  <c r="DA25" i="13"/>
  <c r="DS25" i="13"/>
  <c r="AM27" i="13"/>
  <c r="BG27" i="13"/>
  <c r="BX27" i="13"/>
  <c r="CR27" i="13"/>
  <c r="DK27" i="13"/>
  <c r="AC28" i="13"/>
  <c r="AV28" i="13"/>
  <c r="BP28" i="13"/>
  <c r="CG28" i="13"/>
  <c r="DA28" i="13"/>
  <c r="DU28" i="13"/>
  <c r="AM30" i="13"/>
  <c r="BO30" i="13"/>
  <c r="CR30" i="13"/>
  <c r="DT30" i="13"/>
  <c r="AV31" i="13"/>
  <c r="BY31" i="13"/>
  <c r="DA31" i="13"/>
  <c r="AC33" i="13"/>
  <c r="BN33" i="13"/>
  <c r="CY33" i="13"/>
  <c r="AS34" i="13"/>
  <c r="CT34" i="13"/>
  <c r="AS35" i="13"/>
  <c r="CP35" i="13"/>
  <c r="AX36" i="13"/>
  <c r="AT37" i="13"/>
  <c r="BK38" i="13"/>
  <c r="BF40" i="13"/>
  <c r="DU42" i="13"/>
  <c r="DL42" i="13"/>
  <c r="DD42" i="13"/>
  <c r="CV42" i="13"/>
  <c r="CN42" i="13"/>
  <c r="CF42" i="13"/>
  <c r="BX42" i="13"/>
  <c r="BP42" i="13"/>
  <c r="BH42" i="13"/>
  <c r="AZ42" i="13"/>
  <c r="AR42" i="13"/>
  <c r="AJ42" i="13"/>
  <c r="AB42" i="13"/>
  <c r="DT41" i="13"/>
  <c r="DL41" i="13"/>
  <c r="DD41" i="13"/>
  <c r="CV41" i="13"/>
  <c r="CN41" i="13"/>
  <c r="CF41" i="13"/>
  <c r="BX41" i="13"/>
  <c r="BP41" i="13"/>
  <c r="BH41" i="13"/>
  <c r="AZ41" i="13"/>
  <c r="AR41" i="13"/>
  <c r="AJ41" i="13"/>
  <c r="AB41" i="13"/>
  <c r="DT40" i="13"/>
  <c r="DL40" i="13"/>
  <c r="DD40" i="13"/>
  <c r="CV40" i="13"/>
  <c r="CN40" i="13"/>
  <c r="CF40" i="13"/>
  <c r="BX40" i="13"/>
  <c r="BP40" i="13"/>
  <c r="BI40" i="13"/>
  <c r="BE40" i="13"/>
  <c r="BA40" i="13"/>
  <c r="AW40" i="13"/>
  <c r="AS40" i="13"/>
  <c r="AO40" i="13"/>
  <c r="AK40" i="13"/>
  <c r="AG40" i="13"/>
  <c r="AC40" i="13"/>
  <c r="Y40" i="13"/>
  <c r="DU39" i="13"/>
  <c r="DQ39" i="13"/>
  <c r="DM39" i="13"/>
  <c r="DI39" i="13"/>
  <c r="DE39" i="13"/>
  <c r="DA39" i="13"/>
  <c r="CW39" i="13"/>
  <c r="CS39" i="13"/>
  <c r="CO39" i="13"/>
  <c r="CK39" i="13"/>
  <c r="CG39" i="13"/>
  <c r="CC39" i="13"/>
  <c r="BY39" i="13"/>
  <c r="BU39" i="13"/>
  <c r="BQ39" i="13"/>
  <c r="BM39" i="13"/>
  <c r="BI39" i="13"/>
  <c r="BE39" i="13"/>
  <c r="BA39" i="13"/>
  <c r="AW39" i="13"/>
  <c r="AS39" i="13"/>
  <c r="AO39" i="13"/>
  <c r="AK39" i="13"/>
  <c r="AG39" i="13"/>
  <c r="AC39" i="13"/>
  <c r="Y39" i="13"/>
  <c r="DU38" i="13"/>
  <c r="DQ38" i="13"/>
  <c r="DM38" i="13"/>
  <c r="DI38" i="13"/>
  <c r="DE38" i="13"/>
  <c r="DA38" i="13"/>
  <c r="CW38" i="13"/>
  <c r="CS38" i="13"/>
  <c r="CO38" i="13"/>
  <c r="CK38" i="13"/>
  <c r="CG38" i="13"/>
  <c r="CC38" i="13"/>
  <c r="BY38" i="13"/>
  <c r="DP42" i="13"/>
  <c r="DG42" i="13"/>
  <c r="CU42" i="13"/>
  <c r="CJ42" i="13"/>
  <c r="CA42" i="13"/>
  <c r="BO42" i="13"/>
  <c r="BD42" i="13"/>
  <c r="AU42" i="13"/>
  <c r="AI42" i="13"/>
  <c r="X42" i="13"/>
  <c r="DO41" i="13"/>
  <c r="DC41" i="13"/>
  <c r="CR41" i="13"/>
  <c r="CI41" i="13"/>
  <c r="BW41" i="13"/>
  <c r="BL41" i="13"/>
  <c r="BC41" i="13"/>
  <c r="AQ41" i="13"/>
  <c r="AF41" i="13"/>
  <c r="DW40" i="13"/>
  <c r="DK40" i="13"/>
  <c r="CZ40" i="13"/>
  <c r="CQ40" i="13"/>
  <c r="CE40" i="13"/>
  <c r="BT40" i="13"/>
  <c r="BK40" i="13"/>
  <c r="BD40" i="13"/>
  <c r="AY40" i="13"/>
  <c r="AT40" i="13"/>
  <c r="AN40" i="13"/>
  <c r="AI40" i="13"/>
  <c r="AD40" i="13"/>
  <c r="X40" i="13"/>
  <c r="DS39" i="13"/>
  <c r="DN39" i="13"/>
  <c r="DH39" i="13"/>
  <c r="DC39" i="13"/>
  <c r="CX39" i="13"/>
  <c r="CR39" i="13"/>
  <c r="CM39" i="13"/>
  <c r="CH39" i="13"/>
  <c r="CB39" i="13"/>
  <c r="BW39" i="13"/>
  <c r="BR39" i="13"/>
  <c r="BL39" i="13"/>
  <c r="BG39" i="13"/>
  <c r="BB39" i="13"/>
  <c r="AV39" i="13"/>
  <c r="AQ39" i="13"/>
  <c r="AL39" i="13"/>
  <c r="AF39" i="13"/>
  <c r="AA39" i="13"/>
  <c r="DV38" i="13"/>
  <c r="DP38" i="13"/>
  <c r="DK38" i="13"/>
  <c r="DF38" i="13"/>
  <c r="CZ38" i="13"/>
  <c r="CU38" i="13"/>
  <c r="CP38" i="13"/>
  <c r="CJ38" i="13"/>
  <c r="CE38" i="13"/>
  <c r="BZ38" i="13"/>
  <c r="BU38" i="13"/>
  <c r="BQ38" i="13"/>
  <c r="BM38" i="13"/>
  <c r="BI38" i="13"/>
  <c r="BE38" i="13"/>
  <c r="BA38" i="13"/>
  <c r="AW38" i="13"/>
  <c r="AS38" i="13"/>
  <c r="AO38" i="13"/>
  <c r="AK38" i="13"/>
  <c r="AG38" i="13"/>
  <c r="AC38" i="13"/>
  <c r="Y38" i="13"/>
  <c r="DU37" i="13"/>
  <c r="DQ37" i="13"/>
  <c r="DM37" i="13"/>
  <c r="DI37" i="13"/>
  <c r="DE37" i="13"/>
  <c r="DA37" i="13"/>
  <c r="CW37" i="13"/>
  <c r="CS37" i="13"/>
  <c r="DO42" i="13"/>
  <c r="DC42" i="13"/>
  <c r="CR42" i="13"/>
  <c r="CI42" i="13"/>
  <c r="BW42" i="13"/>
  <c r="BL42" i="13"/>
  <c r="BC42" i="13"/>
  <c r="AQ42" i="13"/>
  <c r="AF42" i="13"/>
  <c r="DW41" i="13"/>
  <c r="DK41" i="13"/>
  <c r="CZ41" i="13"/>
  <c r="CQ41" i="13"/>
  <c r="CE41" i="13"/>
  <c r="BT41" i="13"/>
  <c r="BK41" i="13"/>
  <c r="AY41" i="13"/>
  <c r="AN41" i="13"/>
  <c r="AE41" i="13"/>
  <c r="DS40" i="13"/>
  <c r="DH40" i="13"/>
  <c r="CY40" i="13"/>
  <c r="CM40" i="13"/>
  <c r="CB40" i="13"/>
  <c r="BS40" i="13"/>
  <c r="BH40" i="13"/>
  <c r="BC40" i="13"/>
  <c r="AX40" i="13"/>
  <c r="AR40" i="13"/>
  <c r="AM40" i="13"/>
  <c r="AH40" i="13"/>
  <c r="AB40" i="13"/>
  <c r="DW39" i="13"/>
  <c r="DR39" i="13"/>
  <c r="DL39" i="13"/>
  <c r="DG39" i="13"/>
  <c r="DB39" i="13"/>
  <c r="CV39" i="13"/>
  <c r="CQ39" i="13"/>
  <c r="CL39" i="13"/>
  <c r="CF39" i="13"/>
  <c r="DH42" i="13"/>
  <c r="CM42" i="13"/>
  <c r="BS42" i="13"/>
  <c r="AV42" i="13"/>
  <c r="AA42" i="13"/>
  <c r="DG41" i="13"/>
  <c r="CJ41" i="13"/>
  <c r="BO41" i="13"/>
  <c r="AU41" i="13"/>
  <c r="X41" i="13"/>
  <c r="DC40" i="13"/>
  <c r="CI40" i="13"/>
  <c r="BL40" i="13"/>
  <c r="AZ40" i="13"/>
  <c r="AP40" i="13"/>
  <c r="AE40" i="13"/>
  <c r="DT39" i="13"/>
  <c r="DJ39" i="13"/>
  <c r="CY39" i="13"/>
  <c r="CN39" i="13"/>
  <c r="CD39" i="13"/>
  <c r="BV39" i="13"/>
  <c r="BO39" i="13"/>
  <c r="BH39" i="13"/>
  <c r="AZ39" i="13"/>
  <c r="AT39" i="13"/>
  <c r="AM39" i="13"/>
  <c r="AE39" i="13"/>
  <c r="X39" i="13"/>
  <c r="DR38" i="13"/>
  <c r="DJ38" i="13"/>
  <c r="DC38" i="13"/>
  <c r="CV38" i="13"/>
  <c r="CN38" i="13"/>
  <c r="CH38" i="13"/>
  <c r="CA38" i="13"/>
  <c r="BT38" i="13"/>
  <c r="BO38" i="13"/>
  <c r="BJ38" i="13"/>
  <c r="BD38" i="13"/>
  <c r="AY38" i="13"/>
  <c r="AT38" i="13"/>
  <c r="AN38" i="13"/>
  <c r="AI38" i="13"/>
  <c r="AD38" i="13"/>
  <c r="X38" i="13"/>
  <c r="DS37" i="13"/>
  <c r="DN37" i="13"/>
  <c r="DH37" i="13"/>
  <c r="DC37" i="13"/>
  <c r="CX37" i="13"/>
  <c r="CR37" i="13"/>
  <c r="CN37" i="13"/>
  <c r="CJ37" i="13"/>
  <c r="CF37" i="13"/>
  <c r="CB37" i="13"/>
  <c r="BX37" i="13"/>
  <c r="BT37" i="13"/>
  <c r="BP37" i="13"/>
  <c r="BL37" i="13"/>
  <c r="BH37" i="13"/>
  <c r="BD37" i="13"/>
  <c r="AZ37" i="13"/>
  <c r="AV37" i="13"/>
  <c r="AR37" i="13"/>
  <c r="AN37" i="13"/>
  <c r="AJ37" i="13"/>
  <c r="AF37" i="13"/>
  <c r="AB37" i="13"/>
  <c r="X37" i="13"/>
  <c r="DT36" i="13"/>
  <c r="DP36" i="13"/>
  <c r="DL36" i="13"/>
  <c r="DH36" i="13"/>
  <c r="DD36" i="13"/>
  <c r="CZ36" i="13"/>
  <c r="CV36" i="13"/>
  <c r="CR36" i="13"/>
  <c r="CN36" i="13"/>
  <c r="CJ36" i="13"/>
  <c r="CF36" i="13"/>
  <c r="CB36" i="13"/>
  <c r="BX36" i="13"/>
  <c r="BT36" i="13"/>
  <c r="BP36" i="13"/>
  <c r="BL36" i="13"/>
  <c r="BH36" i="13"/>
  <c r="BD36" i="13"/>
  <c r="AZ36" i="13"/>
  <c r="AV36" i="13"/>
  <c r="AR36" i="13"/>
  <c r="AN36" i="13"/>
  <c r="AJ36" i="13"/>
  <c r="AF36" i="13"/>
  <c r="AB36" i="13"/>
  <c r="X36" i="13"/>
  <c r="DT35" i="13"/>
  <c r="DP35" i="13"/>
  <c r="DL35" i="13"/>
  <c r="DH35" i="13"/>
  <c r="DD35" i="13"/>
  <c r="CZ35" i="13"/>
  <c r="CV35" i="13"/>
  <c r="CR35" i="13"/>
  <c r="CN35" i="13"/>
  <c r="CJ35" i="13"/>
  <c r="CF35" i="13"/>
  <c r="CB35" i="13"/>
  <c r="BX35" i="13"/>
  <c r="BT35" i="13"/>
  <c r="BP35" i="13"/>
  <c r="BL35" i="13"/>
  <c r="BH35" i="13"/>
  <c r="BD35" i="13"/>
  <c r="AZ35" i="13"/>
  <c r="AV35" i="13"/>
  <c r="AR35" i="13"/>
  <c r="AN35" i="13"/>
  <c r="AJ35" i="13"/>
  <c r="AF35" i="13"/>
  <c r="AB35" i="13"/>
  <c r="X35" i="13"/>
  <c r="DT34" i="13"/>
  <c r="DP34" i="13"/>
  <c r="DL34" i="13"/>
  <c r="DH34" i="13"/>
  <c r="DD34" i="13"/>
  <c r="CZ34" i="13"/>
  <c r="CV34" i="13"/>
  <c r="CR34" i="13"/>
  <c r="CN34" i="13"/>
  <c r="CJ34" i="13"/>
  <c r="CF34" i="13"/>
  <c r="CB34" i="13"/>
  <c r="BX34" i="13"/>
  <c r="BT34" i="13"/>
  <c r="BP34" i="13"/>
  <c r="BL34" i="13"/>
  <c r="BH34" i="13"/>
  <c r="BD34" i="13"/>
  <c r="AZ34" i="13"/>
  <c r="AV34" i="13"/>
  <c r="AR34" i="13"/>
  <c r="AN34" i="13"/>
  <c r="AJ34" i="13"/>
  <c r="AF34" i="13"/>
  <c r="AB34" i="13"/>
  <c r="X34" i="13"/>
  <c r="DT33" i="13"/>
  <c r="DP33" i="13"/>
  <c r="DL33" i="13"/>
  <c r="DH33" i="13"/>
  <c r="DD33" i="13"/>
  <c r="CZ33" i="13"/>
  <c r="CV33" i="13"/>
  <c r="CR33" i="13"/>
  <c r="CN33" i="13"/>
  <c r="CJ33" i="13"/>
  <c r="CF33" i="13"/>
  <c r="CB33" i="13"/>
  <c r="BX33" i="13"/>
  <c r="BT33" i="13"/>
  <c r="BP33" i="13"/>
  <c r="BL33" i="13"/>
  <c r="BH33" i="13"/>
  <c r="BD33" i="13"/>
  <c r="AZ33" i="13"/>
  <c r="AV33" i="13"/>
  <c r="AR33" i="13"/>
  <c r="AN33" i="13"/>
  <c r="CL24" i="13"/>
  <c r="CP24" i="13"/>
  <c r="CT24" i="13"/>
  <c r="CX24" i="13"/>
  <c r="DB24" i="13"/>
  <c r="DF24" i="13"/>
  <c r="DJ24" i="13"/>
  <c r="DN24" i="13"/>
  <c r="DR24" i="13"/>
  <c r="DV24" i="13"/>
  <c r="Z25" i="13"/>
  <c r="AD25" i="13"/>
  <c r="AH25" i="13"/>
  <c r="AL25" i="13"/>
  <c r="AP25" i="13"/>
  <c r="AT25" i="13"/>
  <c r="AX25" i="13"/>
  <c r="BB25" i="13"/>
  <c r="BF25" i="13"/>
  <c r="BJ25" i="13"/>
  <c r="BN25" i="13"/>
  <c r="BR25" i="13"/>
  <c r="BV25" i="13"/>
  <c r="BZ25" i="13"/>
  <c r="CD25" i="13"/>
  <c r="CH25" i="13"/>
  <c r="CL25" i="13"/>
  <c r="CP25" i="13"/>
  <c r="CT25" i="13"/>
  <c r="CX25" i="13"/>
  <c r="DB25" i="13"/>
  <c r="DF25" i="13"/>
  <c r="DJ25" i="13"/>
  <c r="DN25" i="13"/>
  <c r="DR25" i="13"/>
  <c r="DV25" i="13"/>
  <c r="Z27" i="13"/>
  <c r="AD27" i="13"/>
  <c r="AH27" i="13"/>
  <c r="AL27" i="13"/>
  <c r="AP27" i="13"/>
  <c r="AT27" i="13"/>
  <c r="AX27" i="13"/>
  <c r="BB27" i="13"/>
  <c r="BF27" i="13"/>
  <c r="BJ27" i="13"/>
  <c r="BN27" i="13"/>
  <c r="BR27" i="13"/>
  <c r="BV27" i="13"/>
  <c r="BZ27" i="13"/>
  <c r="CD27" i="13"/>
  <c r="CH27" i="13"/>
  <c r="CL27" i="13"/>
  <c r="CP27" i="13"/>
  <c r="CT27" i="13"/>
  <c r="CX27" i="13"/>
  <c r="DB27" i="13"/>
  <c r="DF27" i="13"/>
  <c r="DJ27" i="13"/>
  <c r="DN27" i="13"/>
  <c r="DR27" i="13"/>
  <c r="DV27" i="13"/>
  <c r="Z28" i="13"/>
  <c r="AD28" i="13"/>
  <c r="AH28" i="13"/>
  <c r="AL28" i="13"/>
  <c r="AP28" i="13"/>
  <c r="AT28" i="13"/>
  <c r="AX28" i="13"/>
  <c r="BB28" i="13"/>
  <c r="BF28" i="13"/>
  <c r="BJ28" i="13"/>
  <c r="BN28" i="13"/>
  <c r="BR28" i="13"/>
  <c r="BV28" i="13"/>
  <c r="BZ28" i="13"/>
  <c r="CD28" i="13"/>
  <c r="CH28" i="13"/>
  <c r="CL28" i="13"/>
  <c r="CP28" i="13"/>
  <c r="CT28" i="13"/>
  <c r="CX28" i="13"/>
  <c r="DB28" i="13"/>
  <c r="DF28" i="13"/>
  <c r="DJ28" i="13"/>
  <c r="DN28" i="13"/>
  <c r="DR28" i="13"/>
  <c r="DV28" i="13"/>
  <c r="Z30" i="13"/>
  <c r="AD30" i="13"/>
  <c r="AH30" i="13"/>
  <c r="AL30" i="13"/>
  <c r="AP30" i="13"/>
  <c r="AT30" i="13"/>
  <c r="AX30" i="13"/>
  <c r="BB30" i="13"/>
  <c r="BF30" i="13"/>
  <c r="BJ30" i="13"/>
  <c r="BN30" i="13"/>
  <c r="BR30" i="13"/>
  <c r="BV30" i="13"/>
  <c r="BZ30" i="13"/>
  <c r="CD30" i="13"/>
  <c r="CH30" i="13"/>
  <c r="CL30" i="13"/>
  <c r="CP30" i="13"/>
  <c r="CT30" i="13"/>
  <c r="CX30" i="13"/>
  <c r="DB30" i="13"/>
  <c r="DF30" i="13"/>
  <c r="DJ30" i="13"/>
  <c r="DN30" i="13"/>
  <c r="DR30" i="13"/>
  <c r="DV30" i="13"/>
  <c r="Z31" i="13"/>
  <c r="AD31" i="13"/>
  <c r="AH31" i="13"/>
  <c r="AL31" i="13"/>
  <c r="AP31" i="13"/>
  <c r="AT31" i="13"/>
  <c r="AX31" i="13"/>
  <c r="BB31" i="13"/>
  <c r="BF31" i="13"/>
  <c r="BJ31" i="13"/>
  <c r="BN31" i="13"/>
  <c r="BR31" i="13"/>
  <c r="BV31" i="13"/>
  <c r="BZ31" i="13"/>
  <c r="CD31" i="13"/>
  <c r="CH31" i="13"/>
  <c r="CL31" i="13"/>
  <c r="CP31" i="13"/>
  <c r="CT31" i="13"/>
  <c r="CX31" i="13"/>
  <c r="DB31" i="13"/>
  <c r="DF31" i="13"/>
  <c r="DJ31" i="13"/>
  <c r="DN31" i="13"/>
  <c r="DR31" i="13"/>
  <c r="DV31" i="13"/>
  <c r="Z33" i="13"/>
  <c r="AD33" i="13"/>
  <c r="AH33" i="13"/>
  <c r="AL33" i="13"/>
  <c r="AQ33" i="13"/>
  <c r="AW33" i="13"/>
  <c r="BB33" i="13"/>
  <c r="BG33" i="13"/>
  <c r="BM33" i="13"/>
  <c r="BR33" i="13"/>
  <c r="BW33" i="13"/>
  <c r="CC33" i="13"/>
  <c r="CH33" i="13"/>
  <c r="CM33" i="13"/>
  <c r="CS33" i="13"/>
  <c r="CX33" i="13"/>
  <c r="DC33" i="13"/>
  <c r="DI33" i="13"/>
  <c r="DN33" i="13"/>
  <c r="DS33" i="13"/>
  <c r="Y34" i="13"/>
  <c r="AD34" i="13"/>
  <c r="AI34" i="13"/>
  <c r="AO34" i="13"/>
  <c r="AT34" i="13"/>
  <c r="AY34" i="13"/>
  <c r="BE34" i="13"/>
  <c r="BJ34" i="13"/>
  <c r="BO34" i="13"/>
  <c r="BU34" i="13"/>
  <c r="BZ34" i="13"/>
  <c r="CE34" i="13"/>
  <c r="CK34" i="13"/>
  <c r="CP34" i="13"/>
  <c r="CU34" i="13"/>
  <c r="DA34" i="13"/>
  <c r="DF34" i="13"/>
  <c r="DK34" i="13"/>
  <c r="DQ34" i="13"/>
  <c r="DV34" i="13"/>
  <c r="AA35" i="13"/>
  <c r="AG35" i="13"/>
  <c r="AL35" i="13"/>
  <c r="AQ35" i="13"/>
  <c r="AW35" i="13"/>
  <c r="BB35" i="13"/>
  <c r="BG35" i="13"/>
  <c r="BM35" i="13"/>
  <c r="BR35" i="13"/>
  <c r="BW35" i="13"/>
  <c r="CC35" i="13"/>
  <c r="CH35" i="13"/>
  <c r="CM35" i="13"/>
  <c r="CS35" i="13"/>
  <c r="CX35" i="13"/>
  <c r="DC35" i="13"/>
  <c r="DI35" i="13"/>
  <c r="DN35" i="13"/>
  <c r="DS35" i="13"/>
  <c r="Y36" i="13"/>
  <c r="AD36" i="13"/>
  <c r="AI36" i="13"/>
  <c r="AO36" i="13"/>
  <c r="AT36" i="13"/>
  <c r="AY36" i="13"/>
  <c r="BE36" i="13"/>
  <c r="BJ36" i="13"/>
  <c r="BO36" i="13"/>
  <c r="BU36" i="13"/>
  <c r="BZ36" i="13"/>
  <c r="CE36" i="13"/>
  <c r="CK36" i="13"/>
  <c r="CP36" i="13"/>
  <c r="CU36" i="13"/>
  <c r="DA36" i="13"/>
  <c r="DF36" i="13"/>
  <c r="DK36" i="13"/>
  <c r="DQ36" i="13"/>
  <c r="DV36" i="13"/>
  <c r="AA37" i="13"/>
  <c r="AG37" i="13"/>
  <c r="AL37" i="13"/>
  <c r="AQ37" i="13"/>
  <c r="AW37" i="13"/>
  <c r="BB37" i="13"/>
  <c r="BG37" i="13"/>
  <c r="BM37" i="13"/>
  <c r="BR37" i="13"/>
  <c r="BW37" i="13"/>
  <c r="CC37" i="13"/>
  <c r="CH37" i="13"/>
  <c r="CM37" i="13"/>
  <c r="CT37" i="13"/>
  <c r="CZ37" i="13"/>
  <c r="DG37" i="13"/>
  <c r="DO37" i="13"/>
  <c r="DV37" i="13"/>
  <c r="AB38" i="13"/>
  <c r="AJ38" i="13"/>
  <c r="AQ38" i="13"/>
  <c r="AX38" i="13"/>
  <c r="BF38" i="13"/>
  <c r="BL38" i="13"/>
  <c r="BS38" i="13"/>
  <c r="CB38" i="13"/>
  <c r="CL38" i="13"/>
  <c r="CT38" i="13"/>
  <c r="DD38" i="13"/>
  <c r="DN38" i="13"/>
  <c r="DW38" i="13"/>
  <c r="AH39" i="13"/>
  <c r="AP39" i="13"/>
  <c r="AY39" i="13"/>
  <c r="BJ39" i="13"/>
  <c r="BS39" i="13"/>
  <c r="CA39" i="13"/>
  <c r="CP39" i="13"/>
  <c r="DD39" i="13"/>
  <c r="DP39" i="13"/>
  <c r="AF40" i="13"/>
  <c r="AU40" i="13"/>
  <c r="BG40" i="13"/>
  <c r="CJ40" i="13"/>
  <c r="DO40" i="13"/>
  <c r="AM41" i="13"/>
  <c r="BS41" i="13"/>
  <c r="CU41" i="13"/>
  <c r="DS41" i="13"/>
  <c r="AY42" i="13"/>
  <c r="CB42" i="13"/>
  <c r="CZ42" i="13"/>
  <c r="DT42" i="13"/>
  <c r="BM40" i="13"/>
  <c r="BQ40" i="13"/>
  <c r="BU40" i="13"/>
  <c r="BY40" i="13"/>
  <c r="CC40" i="13"/>
  <c r="CG40" i="13"/>
  <c r="CK40" i="13"/>
  <c r="CO40" i="13"/>
  <c r="CS40" i="13"/>
  <c r="CW40" i="13"/>
  <c r="DA40" i="13"/>
  <c r="DE40" i="13"/>
  <c r="DI40" i="13"/>
  <c r="DM40" i="13"/>
  <c r="DQ40" i="13"/>
  <c r="DU40" i="13"/>
  <c r="Y41" i="13"/>
  <c r="AC41" i="13"/>
  <c r="AG41" i="13"/>
  <c r="AK41" i="13"/>
  <c r="AO41" i="13"/>
  <c r="AS41" i="13"/>
  <c r="AW41" i="13"/>
  <c r="BA41" i="13"/>
  <c r="BE41" i="13"/>
  <c r="BI41" i="13"/>
  <c r="BM41" i="13"/>
  <c r="BQ41" i="13"/>
  <c r="BU41" i="13"/>
  <c r="BY41" i="13"/>
  <c r="CC41" i="13"/>
  <c r="CG41" i="13"/>
  <c r="CK41" i="13"/>
  <c r="CO41" i="13"/>
  <c r="CS41" i="13"/>
  <c r="CW41" i="13"/>
  <c r="DA41" i="13"/>
  <c r="DE41" i="13"/>
  <c r="DI41" i="13"/>
  <c r="DM41" i="13"/>
  <c r="DQ41" i="13"/>
  <c r="DU41" i="13"/>
  <c r="Y42" i="13"/>
  <c r="AC42" i="13"/>
  <c r="AG42" i="13"/>
  <c r="AK42" i="13"/>
  <c r="AO42" i="13"/>
  <c r="AS42" i="13"/>
  <c r="AW42" i="13"/>
  <c r="BA42" i="13"/>
  <c r="BE42" i="13"/>
  <c r="BI42" i="13"/>
  <c r="BM42" i="13"/>
  <c r="BQ42" i="13"/>
  <c r="BU42" i="13"/>
  <c r="BY42" i="13"/>
  <c r="CC42" i="13"/>
  <c r="CG42" i="13"/>
  <c r="CK42" i="13"/>
  <c r="CO42" i="13"/>
  <c r="CS42" i="13"/>
  <c r="CW42" i="13"/>
  <c r="DA42" i="13"/>
  <c r="DE42" i="13"/>
  <c r="DI42" i="13"/>
  <c r="DM42" i="13"/>
  <c r="DQ42" i="13"/>
  <c r="DV42" i="13"/>
  <c r="BJ40" i="13"/>
  <c r="BN40" i="13"/>
  <c r="BR40" i="13"/>
  <c r="BV40" i="13"/>
  <c r="BZ40" i="13"/>
  <c r="CD40" i="13"/>
  <c r="CH40" i="13"/>
  <c r="CL40" i="13"/>
  <c r="CP40" i="13"/>
  <c r="CT40" i="13"/>
  <c r="CX40" i="13"/>
  <c r="DB40" i="13"/>
  <c r="DF40" i="13"/>
  <c r="DJ40" i="13"/>
  <c r="DN40" i="13"/>
  <c r="DR40" i="13"/>
  <c r="DV40" i="13"/>
  <c r="Z41" i="13"/>
  <c r="AD41" i="13"/>
  <c r="AH41" i="13"/>
  <c r="AL41" i="13"/>
  <c r="AP41" i="13"/>
  <c r="AT41" i="13"/>
  <c r="AX41" i="13"/>
  <c r="BB41" i="13"/>
  <c r="BF41" i="13"/>
  <c r="BJ41" i="13"/>
  <c r="BN41" i="13"/>
  <c r="BR41" i="13"/>
  <c r="BV41" i="13"/>
  <c r="BZ41" i="13"/>
  <c r="CD41" i="13"/>
  <c r="CH41" i="13"/>
  <c r="CL41" i="13"/>
  <c r="CP41" i="13"/>
  <c r="CT41" i="13"/>
  <c r="CX41" i="13"/>
  <c r="DB41" i="13"/>
  <c r="DF41" i="13"/>
  <c r="DJ41" i="13"/>
  <c r="DN41" i="13"/>
  <c r="DR41" i="13"/>
  <c r="DV41" i="13"/>
  <c r="Z42" i="13"/>
  <c r="AD42" i="13"/>
  <c r="AH42" i="13"/>
  <c r="AL42" i="13"/>
  <c r="AP42" i="13"/>
  <c r="AT42" i="13"/>
  <c r="AX42" i="13"/>
  <c r="BB42" i="13"/>
  <c r="BF42" i="13"/>
  <c r="BJ42" i="13"/>
  <c r="BN42" i="13"/>
  <c r="BR42" i="13"/>
  <c r="BV42" i="13"/>
  <c r="BZ42" i="13"/>
  <c r="CD42" i="13"/>
  <c r="CH42" i="13"/>
  <c r="CL42" i="13"/>
  <c r="CP42" i="13"/>
  <c r="CT42" i="13"/>
  <c r="CX42" i="13"/>
  <c r="DB42" i="13"/>
  <c r="DF42" i="13"/>
  <c r="DJ42" i="13"/>
  <c r="DN42" i="13"/>
  <c r="DR42" i="13"/>
  <c r="AA3" i="13"/>
  <c r="Y2" i="13"/>
  <c r="DW42" i="13"/>
  <c r="Z2" i="13" l="1"/>
  <c r="AB3" i="13"/>
  <c r="AC3" i="13" l="1"/>
  <c r="AA2" i="13"/>
  <c r="AB2" i="13" l="1"/>
  <c r="AD3" i="13"/>
  <c r="AC2" i="13" l="1"/>
  <c r="AE3" i="13"/>
  <c r="AD2" i="13" l="1"/>
  <c r="AF3" i="13"/>
  <c r="AE2" i="13" l="1"/>
  <c r="AF2" i="13" s="1"/>
  <c r="AG3" i="13"/>
  <c r="AH3" i="13" l="1"/>
  <c r="AG2" i="13"/>
  <c r="AI3" i="13" l="1"/>
  <c r="AH2" i="13"/>
  <c r="AJ3" i="13" l="1"/>
  <c r="AI2" i="13"/>
  <c r="AK3" i="13" l="1"/>
  <c r="AJ2" i="13"/>
  <c r="AL3" i="13" l="1"/>
  <c r="AK2" i="13"/>
  <c r="AM3" i="13" l="1"/>
  <c r="AL2" i="13"/>
  <c r="AN3" i="13" l="1"/>
  <c r="AM2" i="13"/>
  <c r="AN2" i="13" l="1"/>
  <c r="AO3" i="13"/>
  <c r="AP3" i="13" l="1"/>
  <c r="AO2" i="13"/>
  <c r="AQ3" i="13" l="1"/>
  <c r="AP2" i="13"/>
  <c r="AR3" i="13" l="1"/>
  <c r="AQ2" i="13"/>
  <c r="AS3" i="13" l="1"/>
  <c r="AR2" i="13"/>
  <c r="AT3" i="13" l="1"/>
  <c r="AS2" i="13"/>
  <c r="AU3" i="13" l="1"/>
  <c r="AT2" i="13"/>
  <c r="AV3" i="13" l="1"/>
  <c r="AU2" i="13"/>
  <c r="AW3" i="13" l="1"/>
  <c r="AV2" i="13"/>
  <c r="AX3" i="13" l="1"/>
  <c r="AW2" i="13"/>
  <c r="AY3" i="13" l="1"/>
  <c r="AX2" i="13"/>
  <c r="AZ3" i="13" l="1"/>
  <c r="AY2" i="13"/>
  <c r="BA3" i="13" l="1"/>
  <c r="AZ2" i="13"/>
  <c r="BB3" i="13" l="1"/>
  <c r="BA2" i="13"/>
  <c r="BC3" i="13" l="1"/>
  <c r="BB2" i="13"/>
  <c r="BD3" i="13" l="1"/>
  <c r="BC2" i="13"/>
  <c r="BD2" i="13" l="1"/>
  <c r="BE3" i="13"/>
  <c r="BF3" i="13" l="1"/>
  <c r="BE2" i="13"/>
  <c r="BG3" i="13" l="1"/>
  <c r="BF2" i="13"/>
  <c r="BH3" i="13" l="1"/>
  <c r="BG2" i="13"/>
  <c r="BI3" i="13" l="1"/>
  <c r="BH2" i="13"/>
  <c r="BJ3" i="13" l="1"/>
  <c r="BI2" i="13"/>
  <c r="BK3" i="13" l="1"/>
  <c r="BJ2" i="13"/>
  <c r="BL3" i="13" l="1"/>
  <c r="BK2" i="13"/>
  <c r="BM3" i="13" l="1"/>
  <c r="BL2" i="13"/>
  <c r="BN3" i="13" l="1"/>
  <c r="BM2" i="13"/>
  <c r="BO3" i="13" l="1"/>
  <c r="BN2" i="13"/>
  <c r="BP3" i="13" l="1"/>
  <c r="BO2" i="13"/>
  <c r="BQ3" i="13" l="1"/>
  <c r="BP2" i="13"/>
  <c r="BR3" i="13" l="1"/>
  <c r="BQ2" i="13"/>
  <c r="BS3" i="13" l="1"/>
  <c r="BR2" i="13"/>
  <c r="BT3" i="13" l="1"/>
  <c r="BS2" i="13"/>
  <c r="BT2" i="13" l="1"/>
  <c r="BU3" i="13"/>
  <c r="BV3" i="13" l="1"/>
  <c r="BU2" i="13"/>
  <c r="BW3" i="13" l="1"/>
  <c r="BV2" i="13"/>
  <c r="BX3" i="13" l="1"/>
  <c r="BW2" i="13"/>
  <c r="BY3" i="13" l="1"/>
  <c r="BX2" i="13"/>
  <c r="BZ3" i="13" l="1"/>
  <c r="BY2" i="13"/>
  <c r="CA3" i="13" l="1"/>
  <c r="BZ2" i="13"/>
  <c r="CB3" i="13" l="1"/>
  <c r="CA2" i="13"/>
  <c r="CC3" i="13" l="1"/>
  <c r="CB2" i="13"/>
  <c r="CD3" i="13" l="1"/>
  <c r="CC2" i="13"/>
  <c r="CE3" i="13" l="1"/>
  <c r="CD2" i="13"/>
  <c r="CF3" i="13" l="1"/>
  <c r="CE2" i="13"/>
  <c r="CG3" i="13" l="1"/>
  <c r="CF2" i="13"/>
  <c r="CH3" i="13" l="1"/>
  <c r="CG2" i="13"/>
  <c r="CI3" i="13" l="1"/>
  <c r="CH2" i="13"/>
  <c r="CJ3" i="13" l="1"/>
  <c r="CI2" i="13"/>
  <c r="CJ2" i="13" l="1"/>
  <c r="CK3" i="13"/>
  <c r="CL3" i="13" l="1"/>
  <c r="CK2" i="13"/>
  <c r="CM3" i="13" l="1"/>
  <c r="CL2" i="13"/>
  <c r="CN3" i="13" l="1"/>
  <c r="CM2" i="13"/>
  <c r="CO3" i="13" l="1"/>
  <c r="CN2" i="13"/>
  <c r="CP3" i="13" l="1"/>
  <c r="CO2" i="13"/>
  <c r="CQ3" i="13" l="1"/>
  <c r="CP2" i="13"/>
  <c r="CR3" i="13" l="1"/>
  <c r="CQ2" i="13"/>
  <c r="CS3" i="13" l="1"/>
  <c r="CR2" i="13"/>
  <c r="CT3" i="13" l="1"/>
  <c r="CS2" i="13"/>
  <c r="CU3" i="13" l="1"/>
  <c r="CT2" i="13"/>
  <c r="CV3" i="13" l="1"/>
  <c r="CU2" i="13"/>
  <c r="CW3" i="13" l="1"/>
  <c r="CV2" i="13"/>
  <c r="CX3" i="13" l="1"/>
  <c r="CW2" i="13"/>
  <c r="CY3" i="13" l="1"/>
  <c r="CX2" i="13"/>
  <c r="CZ3" i="13" l="1"/>
  <c r="DA3" i="13" s="1"/>
  <c r="DB3" i="13" s="1"/>
  <c r="DC3" i="13" s="1"/>
  <c r="DD3" i="13" s="1"/>
  <c r="DE3" i="13" s="1"/>
  <c r="DF3" i="13" s="1"/>
  <c r="DG3" i="13" s="1"/>
  <c r="DH3" i="13" s="1"/>
  <c r="DI3" i="13" s="1"/>
  <c r="DJ3" i="13" s="1"/>
  <c r="DK3" i="13" s="1"/>
  <c r="DL3" i="13" s="1"/>
  <c r="DM3" i="13" s="1"/>
  <c r="DN3" i="13" s="1"/>
  <c r="DO3" i="13" s="1"/>
  <c r="DP3" i="13" s="1"/>
  <c r="DQ3" i="13" s="1"/>
  <c r="DR3" i="13" s="1"/>
  <c r="DS3" i="13" s="1"/>
  <c r="DT3" i="13" s="1"/>
  <c r="DU3" i="13" s="1"/>
  <c r="DV3" i="13" s="1"/>
  <c r="DW3" i="13" s="1"/>
  <c r="CY2" i="13"/>
  <c r="K7" i="13" l="1"/>
  <c r="J7" i="13"/>
  <c r="L7" i="13"/>
  <c r="O7" i="13"/>
  <c r="M7" i="13"/>
  <c r="N7" i="13"/>
  <c r="P7" i="13" l="1"/>
  <c r="R7" i="13" s="1"/>
  <c r="Q7" i="13"/>
  <c r="E18" i="11" l="1"/>
  <c r="D18" i="11"/>
  <c r="E17" i="11"/>
  <c r="D17" i="11"/>
  <c r="E16" i="11"/>
  <c r="D16" i="11"/>
  <c r="E15" i="11"/>
  <c r="D15" i="11"/>
  <c r="E14" i="11"/>
  <c r="D14" i="11"/>
  <c r="AJ2" i="11"/>
  <c r="AI2" i="11"/>
  <c r="AH2" i="11"/>
  <c r="AG2" i="11"/>
  <c r="AF2" i="11"/>
  <c r="AE2" i="11"/>
  <c r="AD2" i="11"/>
  <c r="AC2" i="11"/>
  <c r="AB2" i="11"/>
  <c r="AA2" i="11"/>
  <c r="Z2" i="11"/>
  <c r="Y2" i="11"/>
  <c r="X2" i="11"/>
  <c r="W2" i="11"/>
  <c r="V2" i="11"/>
  <c r="U2" i="11"/>
  <c r="T2" i="11"/>
  <c r="S2" i="11"/>
  <c r="R2" i="11"/>
  <c r="Q2" i="11"/>
  <c r="P2" i="11"/>
  <c r="O2" i="11"/>
  <c r="N2" i="11"/>
  <c r="M2" i="11"/>
  <c r="L2" i="11"/>
  <c r="K2" i="11"/>
  <c r="J2" i="11"/>
  <c r="I2" i="11"/>
  <c r="H2" i="11"/>
  <c r="E66" i="10"/>
  <c r="D66" i="10"/>
  <c r="E65" i="10"/>
  <c r="D65" i="10"/>
  <c r="E64" i="10"/>
  <c r="D64" i="10"/>
  <c r="E63" i="10"/>
  <c r="D63" i="10"/>
  <c r="E62" i="10"/>
  <c r="D62" i="10"/>
  <c r="H41" i="10"/>
  <c r="H57" i="10" s="1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E36" i="9"/>
  <c r="D36" i="9"/>
  <c r="E35" i="9"/>
  <c r="D35" i="9"/>
  <c r="E34" i="9"/>
  <c r="D34" i="9"/>
  <c r="E33" i="9"/>
  <c r="D33" i="9"/>
  <c r="E32" i="9"/>
  <c r="D32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D80" i="8"/>
  <c r="C80" i="8"/>
  <c r="D79" i="8"/>
  <c r="C79" i="8"/>
  <c r="D78" i="8"/>
  <c r="C78" i="8"/>
  <c r="D77" i="8"/>
  <c r="C77" i="8"/>
  <c r="D76" i="8"/>
  <c r="C76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E17" i="6"/>
  <c r="D17" i="6"/>
  <c r="E16" i="6"/>
  <c r="D16" i="6"/>
  <c r="E15" i="6"/>
  <c r="D15" i="6"/>
  <c r="E14" i="6"/>
  <c r="D14" i="6"/>
  <c r="E13" i="6"/>
  <c r="D1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E66" i="5"/>
  <c r="D66" i="5"/>
  <c r="E65" i="5"/>
  <c r="D65" i="5"/>
  <c r="E64" i="5"/>
  <c r="D64" i="5"/>
  <c r="E63" i="5"/>
  <c r="D63" i="5"/>
  <c r="E62" i="5"/>
  <c r="D6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E32" i="4"/>
  <c r="D32" i="4"/>
  <c r="E31" i="4"/>
  <c r="D31" i="4"/>
  <c r="E30" i="4"/>
  <c r="D30" i="4"/>
  <c r="E29" i="4"/>
  <c r="D29" i="4"/>
  <c r="E28" i="4"/>
  <c r="D28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I106" i="2"/>
  <c r="I105" i="2"/>
  <c r="I104" i="2"/>
  <c r="I103" i="2"/>
  <c r="I102" i="2"/>
  <c r="G24" i="2"/>
  <c r="F24" i="2"/>
  <c r="E24" i="2"/>
  <c r="E24" i="3"/>
  <c r="E28" i="3"/>
  <c r="E27" i="3"/>
  <c r="E26" i="3"/>
  <c r="E25" i="3"/>
  <c r="I4" i="3"/>
  <c r="H8" i="11"/>
  <c r="D24" i="2" s="1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AJ56" i="10"/>
  <c r="AI56" i="10"/>
  <c r="AH56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AJ72" i="8"/>
  <c r="AJ34" i="10" s="1"/>
  <c r="AI72" i="8"/>
  <c r="AI34" i="10" s="1"/>
  <c r="AH72" i="8"/>
  <c r="AH34" i="10" s="1"/>
  <c r="AG72" i="8"/>
  <c r="AG34" i="10" s="1"/>
  <c r="AF72" i="8"/>
  <c r="AF34" i="10" s="1"/>
  <c r="AE72" i="8"/>
  <c r="AE34" i="10" s="1"/>
  <c r="AD72" i="8"/>
  <c r="AD34" i="10" s="1"/>
  <c r="AC72" i="8"/>
  <c r="AC34" i="10" s="1"/>
  <c r="AB72" i="8"/>
  <c r="AB34" i="10" s="1"/>
  <c r="AA72" i="8"/>
  <c r="AA34" i="10" s="1"/>
  <c r="Z72" i="8"/>
  <c r="Z34" i="10" s="1"/>
  <c r="Y72" i="8"/>
  <c r="Y34" i="10" s="1"/>
  <c r="X72" i="8"/>
  <c r="X34" i="10" s="1"/>
  <c r="W72" i="8"/>
  <c r="W34" i="10" s="1"/>
  <c r="V72" i="8"/>
  <c r="V34" i="10" s="1"/>
  <c r="U72" i="8"/>
  <c r="U34" i="10" s="1"/>
  <c r="T72" i="8"/>
  <c r="T34" i="10" s="1"/>
  <c r="S72" i="8"/>
  <c r="S34" i="10" s="1"/>
  <c r="R72" i="8"/>
  <c r="R34" i="10" s="1"/>
  <c r="Q72" i="8"/>
  <c r="Q34" i="10" s="1"/>
  <c r="P72" i="8"/>
  <c r="P34" i="10" s="1"/>
  <c r="O72" i="8"/>
  <c r="O34" i="10" s="1"/>
  <c r="N72" i="8"/>
  <c r="N34" i="10" s="1"/>
  <c r="M72" i="8"/>
  <c r="M34" i="10" s="1"/>
  <c r="L72" i="8"/>
  <c r="L34" i="10" s="1"/>
  <c r="K72" i="8"/>
  <c r="K34" i="10" s="1"/>
  <c r="J72" i="8"/>
  <c r="J34" i="10" s="1"/>
  <c r="I72" i="8"/>
  <c r="I34" i="10" s="1"/>
  <c r="H72" i="8"/>
  <c r="H34" i="10" s="1"/>
  <c r="AJ69" i="8"/>
  <c r="AJ33" i="10" s="1"/>
  <c r="AI69" i="8"/>
  <c r="AI33" i="10" s="1"/>
  <c r="AH69" i="8"/>
  <c r="AH33" i="10" s="1"/>
  <c r="AG69" i="8"/>
  <c r="AG33" i="10" s="1"/>
  <c r="AF69" i="8"/>
  <c r="AF33" i="10" s="1"/>
  <c r="AE69" i="8"/>
  <c r="AE33" i="10" s="1"/>
  <c r="AD69" i="8"/>
  <c r="AD33" i="10" s="1"/>
  <c r="AC69" i="8"/>
  <c r="AC33" i="10" s="1"/>
  <c r="AB69" i="8"/>
  <c r="AB33" i="10" s="1"/>
  <c r="AA69" i="8"/>
  <c r="AA33" i="10" s="1"/>
  <c r="Z69" i="8"/>
  <c r="Z33" i="10" s="1"/>
  <c r="Y69" i="8"/>
  <c r="Y33" i="10" s="1"/>
  <c r="X69" i="8"/>
  <c r="X33" i="10" s="1"/>
  <c r="W69" i="8"/>
  <c r="W33" i="10" s="1"/>
  <c r="V69" i="8"/>
  <c r="V33" i="10" s="1"/>
  <c r="U69" i="8"/>
  <c r="U33" i="10" s="1"/>
  <c r="T69" i="8"/>
  <c r="T33" i="10" s="1"/>
  <c r="S69" i="8"/>
  <c r="S33" i="10" s="1"/>
  <c r="R69" i="8"/>
  <c r="R33" i="10" s="1"/>
  <c r="Q69" i="8"/>
  <c r="Q33" i="10" s="1"/>
  <c r="P69" i="8"/>
  <c r="P33" i="10" s="1"/>
  <c r="O69" i="8"/>
  <c r="O33" i="10" s="1"/>
  <c r="N69" i="8"/>
  <c r="N33" i="10" s="1"/>
  <c r="M69" i="8"/>
  <c r="M33" i="10" s="1"/>
  <c r="L69" i="8"/>
  <c r="L33" i="10" s="1"/>
  <c r="K69" i="8"/>
  <c r="K33" i="10" s="1"/>
  <c r="J69" i="8"/>
  <c r="J33" i="10" s="1"/>
  <c r="I69" i="8"/>
  <c r="I33" i="10" s="1"/>
  <c r="H69" i="8"/>
  <c r="H33" i="10" s="1"/>
  <c r="AJ66" i="8"/>
  <c r="AJ32" i="10" s="1"/>
  <c r="AI66" i="8"/>
  <c r="AI32" i="10" s="1"/>
  <c r="AH66" i="8"/>
  <c r="AH32" i="10" s="1"/>
  <c r="AG66" i="8"/>
  <c r="AG32" i="10" s="1"/>
  <c r="AF66" i="8"/>
  <c r="AF32" i="10" s="1"/>
  <c r="AE66" i="8"/>
  <c r="AE32" i="10" s="1"/>
  <c r="AD66" i="8"/>
  <c r="AD32" i="10" s="1"/>
  <c r="AC66" i="8"/>
  <c r="AC32" i="10" s="1"/>
  <c r="AB66" i="8"/>
  <c r="AB32" i="10" s="1"/>
  <c r="AA66" i="8"/>
  <c r="AA32" i="10" s="1"/>
  <c r="Z66" i="8"/>
  <c r="Z32" i="10" s="1"/>
  <c r="Y66" i="8"/>
  <c r="Y32" i="10" s="1"/>
  <c r="X66" i="8"/>
  <c r="X32" i="10" s="1"/>
  <c r="W66" i="8"/>
  <c r="W32" i="10" s="1"/>
  <c r="V66" i="8"/>
  <c r="V32" i="10" s="1"/>
  <c r="U66" i="8"/>
  <c r="U32" i="10" s="1"/>
  <c r="T66" i="8"/>
  <c r="T32" i="10" s="1"/>
  <c r="S66" i="8"/>
  <c r="S32" i="10" s="1"/>
  <c r="R66" i="8"/>
  <c r="R32" i="10" s="1"/>
  <c r="Q66" i="8"/>
  <c r="Q32" i="10" s="1"/>
  <c r="P66" i="8"/>
  <c r="P32" i="10" s="1"/>
  <c r="O66" i="8"/>
  <c r="O32" i="10" s="1"/>
  <c r="N66" i="8"/>
  <c r="N32" i="10" s="1"/>
  <c r="M66" i="8"/>
  <c r="M32" i="10" s="1"/>
  <c r="L66" i="8"/>
  <c r="L32" i="10" s="1"/>
  <c r="K66" i="8"/>
  <c r="K32" i="10" s="1"/>
  <c r="J66" i="8"/>
  <c r="J32" i="10" s="1"/>
  <c r="I66" i="8"/>
  <c r="I32" i="10" s="1"/>
  <c r="H66" i="8"/>
  <c r="H32" i="10" s="1"/>
  <c r="AJ63" i="8"/>
  <c r="AJ31" i="10" s="1"/>
  <c r="AI63" i="8"/>
  <c r="AI31" i="10" s="1"/>
  <c r="AH63" i="8"/>
  <c r="AH31" i="10" s="1"/>
  <c r="AG63" i="8"/>
  <c r="AG31" i="10" s="1"/>
  <c r="AF63" i="8"/>
  <c r="AF31" i="10" s="1"/>
  <c r="AE63" i="8"/>
  <c r="AE31" i="10" s="1"/>
  <c r="AD63" i="8"/>
  <c r="AD31" i="10" s="1"/>
  <c r="AC63" i="8"/>
  <c r="AC31" i="10" s="1"/>
  <c r="AB63" i="8"/>
  <c r="AB31" i="10" s="1"/>
  <c r="AA63" i="8"/>
  <c r="AA31" i="10" s="1"/>
  <c r="Z63" i="8"/>
  <c r="Z31" i="10" s="1"/>
  <c r="Y63" i="8"/>
  <c r="Y31" i="10" s="1"/>
  <c r="X63" i="8"/>
  <c r="X31" i="10" s="1"/>
  <c r="W63" i="8"/>
  <c r="W31" i="10" s="1"/>
  <c r="V63" i="8"/>
  <c r="V31" i="10" s="1"/>
  <c r="U63" i="8"/>
  <c r="U31" i="10" s="1"/>
  <c r="T63" i="8"/>
  <c r="T31" i="10" s="1"/>
  <c r="S63" i="8"/>
  <c r="S31" i="10" s="1"/>
  <c r="R63" i="8"/>
  <c r="R31" i="10" s="1"/>
  <c r="Q63" i="8"/>
  <c r="Q31" i="10" s="1"/>
  <c r="P63" i="8"/>
  <c r="P31" i="10" s="1"/>
  <c r="O63" i="8"/>
  <c r="O31" i="10" s="1"/>
  <c r="N63" i="8"/>
  <c r="N31" i="10" s="1"/>
  <c r="M63" i="8"/>
  <c r="M31" i="10" s="1"/>
  <c r="L63" i="8"/>
  <c r="L31" i="10" s="1"/>
  <c r="K63" i="8"/>
  <c r="K31" i="10" s="1"/>
  <c r="J63" i="8"/>
  <c r="J31" i="10" s="1"/>
  <c r="I63" i="8"/>
  <c r="I31" i="10" s="1"/>
  <c r="H63" i="8"/>
  <c r="H31" i="10" s="1"/>
  <c r="AJ60" i="8"/>
  <c r="AJ30" i="10" s="1"/>
  <c r="AI60" i="8"/>
  <c r="AI30" i="10" s="1"/>
  <c r="AH60" i="8"/>
  <c r="AH30" i="10" s="1"/>
  <c r="AG60" i="8"/>
  <c r="AG30" i="10" s="1"/>
  <c r="AF60" i="8"/>
  <c r="AF30" i="10" s="1"/>
  <c r="AE60" i="8"/>
  <c r="AE30" i="10" s="1"/>
  <c r="AD60" i="8"/>
  <c r="AD30" i="10" s="1"/>
  <c r="AC60" i="8"/>
  <c r="AC30" i="10" s="1"/>
  <c r="AB60" i="8"/>
  <c r="AB30" i="10" s="1"/>
  <c r="AA60" i="8"/>
  <c r="AA30" i="10" s="1"/>
  <c r="Z60" i="8"/>
  <c r="Z30" i="10" s="1"/>
  <c r="Y60" i="8"/>
  <c r="Y30" i="10" s="1"/>
  <c r="X60" i="8"/>
  <c r="X30" i="10" s="1"/>
  <c r="W60" i="8"/>
  <c r="W30" i="10" s="1"/>
  <c r="V60" i="8"/>
  <c r="V30" i="10" s="1"/>
  <c r="U60" i="8"/>
  <c r="U30" i="10" s="1"/>
  <c r="T60" i="8"/>
  <c r="T30" i="10" s="1"/>
  <c r="S60" i="8"/>
  <c r="S30" i="10" s="1"/>
  <c r="R60" i="8"/>
  <c r="R30" i="10" s="1"/>
  <c r="Q60" i="8"/>
  <c r="Q30" i="10" s="1"/>
  <c r="P60" i="8"/>
  <c r="P30" i="10" s="1"/>
  <c r="O60" i="8"/>
  <c r="O30" i="10" s="1"/>
  <c r="N60" i="8"/>
  <c r="N30" i="10" s="1"/>
  <c r="M60" i="8"/>
  <c r="M30" i="10" s="1"/>
  <c r="L60" i="8"/>
  <c r="L30" i="10" s="1"/>
  <c r="K60" i="8"/>
  <c r="K30" i="10" s="1"/>
  <c r="J60" i="8"/>
  <c r="J30" i="10" s="1"/>
  <c r="I60" i="8"/>
  <c r="I30" i="10" s="1"/>
  <c r="H60" i="8"/>
  <c r="H30" i="10" s="1"/>
  <c r="AJ57" i="8"/>
  <c r="AJ28" i="10" s="1"/>
  <c r="AI57" i="8"/>
  <c r="AI28" i="10" s="1"/>
  <c r="AH57" i="8"/>
  <c r="AH28" i="10" s="1"/>
  <c r="AG57" i="8"/>
  <c r="AG28" i="10" s="1"/>
  <c r="AF57" i="8"/>
  <c r="AF28" i="10" s="1"/>
  <c r="AE57" i="8"/>
  <c r="AE28" i="10" s="1"/>
  <c r="AD57" i="8"/>
  <c r="AD28" i="10" s="1"/>
  <c r="AC57" i="8"/>
  <c r="AC28" i="10" s="1"/>
  <c r="AB57" i="8"/>
  <c r="AB28" i="10" s="1"/>
  <c r="AA57" i="8"/>
  <c r="AA28" i="10" s="1"/>
  <c r="Z57" i="8"/>
  <c r="Z28" i="10" s="1"/>
  <c r="Y57" i="8"/>
  <c r="Y28" i="10" s="1"/>
  <c r="X57" i="8"/>
  <c r="X28" i="10" s="1"/>
  <c r="W57" i="8"/>
  <c r="W28" i="10" s="1"/>
  <c r="V57" i="8"/>
  <c r="V28" i="10" s="1"/>
  <c r="U57" i="8"/>
  <c r="U28" i="10" s="1"/>
  <c r="T57" i="8"/>
  <c r="T28" i="10" s="1"/>
  <c r="S57" i="8"/>
  <c r="S28" i="10" s="1"/>
  <c r="R57" i="8"/>
  <c r="R28" i="10" s="1"/>
  <c r="Q57" i="8"/>
  <c r="Q28" i="10" s="1"/>
  <c r="P57" i="8"/>
  <c r="P28" i="10" s="1"/>
  <c r="O57" i="8"/>
  <c r="O28" i="10" s="1"/>
  <c r="N57" i="8"/>
  <c r="N28" i="10" s="1"/>
  <c r="M57" i="8"/>
  <c r="M28" i="10" s="1"/>
  <c r="L57" i="8"/>
  <c r="L28" i="10" s="1"/>
  <c r="K57" i="8"/>
  <c r="K28" i="10" s="1"/>
  <c r="J57" i="8"/>
  <c r="J28" i="10" s="1"/>
  <c r="I57" i="8"/>
  <c r="I28" i="10" s="1"/>
  <c r="H57" i="8"/>
  <c r="H28" i="10" s="1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AJ41" i="8"/>
  <c r="AJ28" i="9" s="1"/>
  <c r="AI41" i="8"/>
  <c r="AI28" i="9" s="1"/>
  <c r="AH41" i="8"/>
  <c r="AH28" i="9" s="1"/>
  <c r="AG41" i="8"/>
  <c r="AG28" i="9" s="1"/>
  <c r="AF41" i="8"/>
  <c r="AF28" i="9" s="1"/>
  <c r="AE41" i="8"/>
  <c r="AE28" i="9" s="1"/>
  <c r="AD41" i="8"/>
  <c r="AD28" i="9" s="1"/>
  <c r="AC41" i="8"/>
  <c r="AC28" i="9" s="1"/>
  <c r="AB41" i="8"/>
  <c r="AB28" i="9" s="1"/>
  <c r="AA41" i="8"/>
  <c r="AA28" i="9" s="1"/>
  <c r="Z41" i="8"/>
  <c r="Z28" i="9" s="1"/>
  <c r="Y41" i="8"/>
  <c r="Y28" i="9" s="1"/>
  <c r="X41" i="8"/>
  <c r="X28" i="9" s="1"/>
  <c r="W41" i="8"/>
  <c r="W28" i="9" s="1"/>
  <c r="V41" i="8"/>
  <c r="V28" i="9" s="1"/>
  <c r="U41" i="8"/>
  <c r="U28" i="9" s="1"/>
  <c r="T41" i="8"/>
  <c r="T28" i="9" s="1"/>
  <c r="S41" i="8"/>
  <c r="S28" i="9" s="1"/>
  <c r="R41" i="8"/>
  <c r="R28" i="9" s="1"/>
  <c r="Q41" i="8"/>
  <c r="Q28" i="9" s="1"/>
  <c r="P41" i="8"/>
  <c r="P28" i="9" s="1"/>
  <c r="O41" i="8"/>
  <c r="O28" i="9" s="1"/>
  <c r="N41" i="8"/>
  <c r="N28" i="9" s="1"/>
  <c r="M41" i="8"/>
  <c r="M28" i="9" s="1"/>
  <c r="L41" i="8"/>
  <c r="L28" i="9" s="1"/>
  <c r="K41" i="8"/>
  <c r="K28" i="9" s="1"/>
  <c r="J41" i="8"/>
  <c r="I41" i="8"/>
  <c r="I28" i="9" s="1"/>
  <c r="H41" i="8"/>
  <c r="H28" i="9" s="1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AJ34" i="8"/>
  <c r="AJ29" i="10" s="1"/>
  <c r="AI34" i="8"/>
  <c r="AI29" i="10" s="1"/>
  <c r="AH34" i="8"/>
  <c r="AH29" i="10" s="1"/>
  <c r="AG34" i="8"/>
  <c r="AG29" i="10" s="1"/>
  <c r="AF34" i="8"/>
  <c r="AF29" i="10" s="1"/>
  <c r="AE34" i="8"/>
  <c r="AE29" i="10" s="1"/>
  <c r="AD34" i="8"/>
  <c r="AD29" i="10" s="1"/>
  <c r="AC34" i="8"/>
  <c r="AC29" i="10" s="1"/>
  <c r="AB34" i="8"/>
  <c r="AA34" i="8"/>
  <c r="AA29" i="10" s="1"/>
  <c r="Z34" i="8"/>
  <c r="Z29" i="10" s="1"/>
  <c r="Y34" i="8"/>
  <c r="Y29" i="10" s="1"/>
  <c r="X34" i="8"/>
  <c r="X29" i="10" s="1"/>
  <c r="W34" i="8"/>
  <c r="W29" i="10" s="1"/>
  <c r="V34" i="8"/>
  <c r="V29" i="10" s="1"/>
  <c r="U34" i="8"/>
  <c r="U29" i="10" s="1"/>
  <c r="T34" i="8"/>
  <c r="T29" i="10" s="1"/>
  <c r="S34" i="8"/>
  <c r="S29" i="10" s="1"/>
  <c r="R34" i="8"/>
  <c r="R29" i="10" s="1"/>
  <c r="Q34" i="8"/>
  <c r="Q29" i="10" s="1"/>
  <c r="P34" i="8"/>
  <c r="O34" i="8"/>
  <c r="O29" i="10" s="1"/>
  <c r="N34" i="8"/>
  <c r="N29" i="10" s="1"/>
  <c r="M34" i="8"/>
  <c r="M29" i="10" s="1"/>
  <c r="L34" i="8"/>
  <c r="L29" i="10" s="1"/>
  <c r="K34" i="8"/>
  <c r="K29" i="10" s="1"/>
  <c r="J34" i="8"/>
  <c r="J29" i="10" s="1"/>
  <c r="I34" i="8"/>
  <c r="I29" i="10" s="1"/>
  <c r="H34" i="8"/>
  <c r="H29" i="10" s="1"/>
  <c r="AJ31" i="8"/>
  <c r="AI31" i="8"/>
  <c r="AI35" i="10" s="1"/>
  <c r="AH31" i="8"/>
  <c r="AG31" i="8"/>
  <c r="AG35" i="10" s="1"/>
  <c r="AF31" i="8"/>
  <c r="AE31" i="8"/>
  <c r="AD31" i="8"/>
  <c r="AC31" i="8"/>
  <c r="AC35" i="10" s="1"/>
  <c r="AB31" i="8"/>
  <c r="AB35" i="10" s="1"/>
  <c r="AA31" i="8"/>
  <c r="AA35" i="10" s="1"/>
  <c r="Z31" i="8"/>
  <c r="Y31" i="8"/>
  <c r="Y35" i="10" s="1"/>
  <c r="X31" i="8"/>
  <c r="X35" i="10" s="1"/>
  <c r="W31" i="8"/>
  <c r="W35" i="10" s="1"/>
  <c r="V31" i="8"/>
  <c r="U31" i="8"/>
  <c r="U35" i="10" s="1"/>
  <c r="T31" i="8"/>
  <c r="S31" i="8"/>
  <c r="S35" i="10" s="1"/>
  <c r="R31" i="8"/>
  <c r="Q31" i="8"/>
  <c r="Q35" i="10" s="1"/>
  <c r="P31" i="8"/>
  <c r="P35" i="10" s="1"/>
  <c r="O31" i="8"/>
  <c r="O35" i="10" s="1"/>
  <c r="N31" i="8"/>
  <c r="N35" i="10" s="1"/>
  <c r="M31" i="8"/>
  <c r="M35" i="10" s="1"/>
  <c r="L31" i="8"/>
  <c r="L35" i="10" s="1"/>
  <c r="K31" i="8"/>
  <c r="K35" i="10" s="1"/>
  <c r="J31" i="8"/>
  <c r="I31" i="8"/>
  <c r="I35" i="10" s="1"/>
  <c r="H31" i="8"/>
  <c r="B30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K8" i="8"/>
  <c r="J8" i="8"/>
  <c r="I8" i="8"/>
  <c r="H8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K5" i="8"/>
  <c r="J5" i="8"/>
  <c r="I5" i="8"/>
  <c r="B5" i="8"/>
  <c r="B8" i="8" s="1"/>
  <c r="B11" i="8" s="1"/>
  <c r="B14" i="8" s="1"/>
  <c r="B17" i="8" s="1"/>
  <c r="B18" i="8" s="1"/>
  <c r="B21" i="8" s="1"/>
  <c r="AJ8" i="6"/>
  <c r="AF23" i="2" s="1"/>
  <c r="AI8" i="6"/>
  <c r="AE23" i="2" s="1"/>
  <c r="AH8" i="6"/>
  <c r="AD23" i="2" s="1"/>
  <c r="AG8" i="6"/>
  <c r="AC23" i="2" s="1"/>
  <c r="AF8" i="6"/>
  <c r="AB23" i="2" s="1"/>
  <c r="AE8" i="6"/>
  <c r="AA23" i="2" s="1"/>
  <c r="AD8" i="6"/>
  <c r="Z23" i="2" s="1"/>
  <c r="AC8" i="6"/>
  <c r="Y23" i="2" s="1"/>
  <c r="AB8" i="6"/>
  <c r="X23" i="2" s="1"/>
  <c r="AA8" i="6"/>
  <c r="W23" i="2" s="1"/>
  <c r="Z8" i="6"/>
  <c r="V23" i="2" s="1"/>
  <c r="Y8" i="6"/>
  <c r="U23" i="2" s="1"/>
  <c r="X8" i="6"/>
  <c r="T23" i="2" s="1"/>
  <c r="W8" i="6"/>
  <c r="S23" i="2" s="1"/>
  <c r="V8" i="6"/>
  <c r="R23" i="2" s="1"/>
  <c r="U8" i="6"/>
  <c r="Q23" i="2" s="1"/>
  <c r="T8" i="6"/>
  <c r="P23" i="2" s="1"/>
  <c r="S8" i="6"/>
  <c r="O23" i="2" s="1"/>
  <c r="R8" i="6"/>
  <c r="N23" i="2" s="1"/>
  <c r="Q8" i="6"/>
  <c r="M23" i="2" s="1"/>
  <c r="P8" i="6"/>
  <c r="L23" i="2" s="1"/>
  <c r="O8" i="6"/>
  <c r="K23" i="2" s="1"/>
  <c r="N8" i="6"/>
  <c r="J23" i="2" s="1"/>
  <c r="M8" i="6"/>
  <c r="I23" i="2" s="1"/>
  <c r="L8" i="6"/>
  <c r="H23" i="2" s="1"/>
  <c r="K8" i="6"/>
  <c r="G23" i="2" s="1"/>
  <c r="F23" i="2"/>
  <c r="I8" i="6"/>
  <c r="E23" i="2" s="1"/>
  <c r="H8" i="6"/>
  <c r="D23" i="2" s="1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AC10" i="2"/>
  <c r="Y10" i="2"/>
  <c r="X10" i="2"/>
  <c r="Q10" i="2"/>
  <c r="I10" i="2"/>
  <c r="AD12" i="2"/>
  <c r="Y12" i="2"/>
  <c r="V12" i="2"/>
  <c r="R12" i="2"/>
  <c r="N12" i="2"/>
  <c r="J12" i="2"/>
  <c r="I12" i="2"/>
  <c r="AJ20" i="4"/>
  <c r="AJ18" i="4" s="1"/>
  <c r="AI20" i="4"/>
  <c r="AI18" i="4" s="1"/>
  <c r="AH20" i="4"/>
  <c r="AH18" i="4" s="1"/>
  <c r="AG20" i="4"/>
  <c r="AG18" i="4" s="1"/>
  <c r="AF20" i="4"/>
  <c r="AF18" i="4" s="1"/>
  <c r="AE20" i="4"/>
  <c r="AE18" i="4" s="1"/>
  <c r="AD20" i="4"/>
  <c r="AD18" i="4" s="1"/>
  <c r="AC20" i="4"/>
  <c r="AC18" i="4" s="1"/>
  <c r="AB20" i="4"/>
  <c r="AB18" i="4" s="1"/>
  <c r="AA20" i="4"/>
  <c r="AA18" i="4" s="1"/>
  <c r="Z20" i="4"/>
  <c r="Z18" i="4" s="1"/>
  <c r="Y20" i="4"/>
  <c r="Y18" i="4" s="1"/>
  <c r="X20" i="4"/>
  <c r="X18" i="4" s="1"/>
  <c r="W20" i="4"/>
  <c r="W18" i="4" s="1"/>
  <c r="V20" i="4"/>
  <c r="V18" i="4" s="1"/>
  <c r="U20" i="4"/>
  <c r="U18" i="4" s="1"/>
  <c r="T20" i="4"/>
  <c r="T18" i="4" s="1"/>
  <c r="S20" i="4"/>
  <c r="S18" i="4" s="1"/>
  <c r="R20" i="4"/>
  <c r="R18" i="4" s="1"/>
  <c r="Q20" i="4"/>
  <c r="Q18" i="4" s="1"/>
  <c r="P20" i="4"/>
  <c r="P18" i="4" s="1"/>
  <c r="O20" i="4"/>
  <c r="O18" i="4" s="1"/>
  <c r="N20" i="4"/>
  <c r="N18" i="4" s="1"/>
  <c r="M20" i="4"/>
  <c r="M18" i="4" s="1"/>
  <c r="K20" i="4"/>
  <c r="K18" i="4" s="1"/>
  <c r="J20" i="4"/>
  <c r="J18" i="4" s="1"/>
  <c r="I20" i="4"/>
  <c r="I18" i="4" s="1"/>
  <c r="AJ14" i="4"/>
  <c r="AI14" i="4"/>
  <c r="AH14" i="4"/>
  <c r="AG14" i="4"/>
  <c r="AG17" i="9" s="1"/>
  <c r="AF14" i="4"/>
  <c r="AE14" i="4"/>
  <c r="AD14" i="4"/>
  <c r="AD17" i="9" s="1"/>
  <c r="AC14" i="4"/>
  <c r="AC17" i="9" s="1"/>
  <c r="AB14" i="4"/>
  <c r="AA14" i="4"/>
  <c r="Z14" i="4"/>
  <c r="Z17" i="9" s="1"/>
  <c r="Y14" i="4"/>
  <c r="Y17" i="9" s="1"/>
  <c r="X14" i="4"/>
  <c r="W14" i="4"/>
  <c r="V14" i="4"/>
  <c r="U14" i="4"/>
  <c r="U17" i="9" s="1"/>
  <c r="T14" i="4"/>
  <c r="S14" i="4"/>
  <c r="R14" i="4"/>
  <c r="Q14" i="4"/>
  <c r="Q17" i="9" s="1"/>
  <c r="P14" i="4"/>
  <c r="O14" i="4"/>
  <c r="N14" i="4"/>
  <c r="N17" i="9" s="1"/>
  <c r="M14" i="4"/>
  <c r="M17" i="9" s="1"/>
  <c r="L14" i="4"/>
  <c r="K14" i="4"/>
  <c r="K17" i="9" s="1"/>
  <c r="J14" i="4"/>
  <c r="I14" i="4"/>
  <c r="I17" i="9" s="1"/>
  <c r="H14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AJ7" i="4"/>
  <c r="AI7" i="4"/>
  <c r="AH7" i="4"/>
  <c r="AH8" i="9" s="1"/>
  <c r="AG7" i="4"/>
  <c r="AG8" i="9" s="1"/>
  <c r="AF7" i="4"/>
  <c r="AE7" i="4"/>
  <c r="AD7" i="4"/>
  <c r="AD8" i="9" s="1"/>
  <c r="AC7" i="4"/>
  <c r="AC8" i="9" s="1"/>
  <c r="AB7" i="4"/>
  <c r="AA7" i="4"/>
  <c r="Z7" i="4"/>
  <c r="Z8" i="9" s="1"/>
  <c r="Y7" i="4"/>
  <c r="Y8" i="9" s="1"/>
  <c r="X7" i="4"/>
  <c r="W7" i="4"/>
  <c r="V7" i="4"/>
  <c r="V8" i="9" s="1"/>
  <c r="U7" i="4"/>
  <c r="U8" i="9" s="1"/>
  <c r="T7" i="4"/>
  <c r="S7" i="4"/>
  <c r="R7" i="4"/>
  <c r="R8" i="9" s="1"/>
  <c r="Q7" i="4"/>
  <c r="Q8" i="9" s="1"/>
  <c r="P7" i="4"/>
  <c r="O7" i="4"/>
  <c r="N7" i="4"/>
  <c r="N8" i="9" s="1"/>
  <c r="M7" i="4"/>
  <c r="M8" i="9" s="1"/>
  <c r="L7" i="4"/>
  <c r="K7" i="4"/>
  <c r="J7" i="4"/>
  <c r="J8" i="9" s="1"/>
  <c r="I7" i="4"/>
  <c r="I8" i="9" s="1"/>
  <c r="H7" i="4"/>
  <c r="AJ4" i="4"/>
  <c r="AI4" i="4"/>
  <c r="AI4" i="9" s="1"/>
  <c r="AH4" i="4"/>
  <c r="AG4" i="4"/>
  <c r="AF4" i="4"/>
  <c r="AE4" i="4"/>
  <c r="AE4" i="9" s="1"/>
  <c r="AD4" i="4"/>
  <c r="AD4" i="9" s="1"/>
  <c r="AC4" i="4"/>
  <c r="AB4" i="4"/>
  <c r="AA4" i="4"/>
  <c r="Z4" i="4"/>
  <c r="Y4" i="4"/>
  <c r="X4" i="4"/>
  <c r="W4" i="4"/>
  <c r="V4" i="4"/>
  <c r="U4" i="4"/>
  <c r="T4" i="4"/>
  <c r="S4" i="4"/>
  <c r="S4" i="9" s="1"/>
  <c r="R4" i="4"/>
  <c r="Q4" i="4"/>
  <c r="P4" i="4"/>
  <c r="O4" i="4"/>
  <c r="O4" i="9" s="1"/>
  <c r="N4" i="4"/>
  <c r="N4" i="9" s="1"/>
  <c r="M4" i="4"/>
  <c r="L4" i="4"/>
  <c r="K4" i="4"/>
  <c r="J4" i="4"/>
  <c r="I4" i="4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F12" i="1"/>
  <c r="E12" i="1"/>
  <c r="K3" i="4" l="1"/>
  <c r="K3" i="9" s="1"/>
  <c r="J3" i="4"/>
  <c r="J3" i="9" s="1"/>
  <c r="I3" i="4"/>
  <c r="I3" i="9" s="1"/>
  <c r="I3" i="11"/>
  <c r="K3" i="11"/>
  <c r="N17" i="8"/>
  <c r="R17" i="8"/>
  <c r="R13" i="9" s="1"/>
  <c r="AD17" i="8"/>
  <c r="AD13" i="9" s="1"/>
  <c r="AH17" i="8"/>
  <c r="H30" i="8"/>
  <c r="T30" i="8"/>
  <c r="AF30" i="8"/>
  <c r="AJ30" i="8"/>
  <c r="H17" i="4"/>
  <c r="E16" i="2"/>
  <c r="F16" i="2"/>
  <c r="D16" i="2"/>
  <c r="G16" i="2"/>
  <c r="Y17" i="8"/>
  <c r="O7" i="10"/>
  <c r="AE7" i="10"/>
  <c r="N8" i="10"/>
  <c r="Z8" i="10"/>
  <c r="AD8" i="10"/>
  <c r="AH8" i="10"/>
  <c r="M9" i="10"/>
  <c r="I13" i="2" s="1"/>
  <c r="Q9" i="10"/>
  <c r="M13" i="2" s="1"/>
  <c r="AC9" i="10"/>
  <c r="Y13" i="2" s="1"/>
  <c r="AG9" i="10"/>
  <c r="AC13" i="2" s="1"/>
  <c r="P10" i="10"/>
  <c r="L11" i="2" s="1"/>
  <c r="T10" i="10"/>
  <c r="T20" i="10" s="1"/>
  <c r="AF10" i="10"/>
  <c r="AB11" i="2" s="1"/>
  <c r="AJ10" i="10"/>
  <c r="AF11" i="2" s="1"/>
  <c r="G14" i="2"/>
  <c r="Q10" i="10"/>
  <c r="Q20" i="10" s="1"/>
  <c r="F12" i="2"/>
  <c r="L14" i="2"/>
  <c r="AB14" i="2"/>
  <c r="E10" i="2"/>
  <c r="Z12" i="2"/>
  <c r="AA9" i="10"/>
  <c r="W13" i="2" s="1"/>
  <c r="K14" i="2"/>
  <c r="O14" i="2"/>
  <c r="S14" i="2"/>
  <c r="W14" i="2"/>
  <c r="AA14" i="2"/>
  <c r="AE14" i="2"/>
  <c r="P10" i="2"/>
  <c r="P18" i="2"/>
  <c r="N14" i="2"/>
  <c r="AD14" i="2"/>
  <c r="T10" i="2"/>
  <c r="T14" i="2"/>
  <c r="X14" i="2"/>
  <c r="J10" i="2"/>
  <c r="J18" i="2"/>
  <c r="Z18" i="2"/>
  <c r="W18" i="2"/>
  <c r="H8" i="9"/>
  <c r="H4" i="9"/>
  <c r="Y13" i="9"/>
  <c r="N13" i="9"/>
  <c r="AH13" i="9"/>
  <c r="P4" i="9"/>
  <c r="X4" i="9"/>
  <c r="AF4" i="9"/>
  <c r="Q4" i="9"/>
  <c r="AC4" i="9"/>
  <c r="T4" i="9"/>
  <c r="AB4" i="9"/>
  <c r="AJ4" i="9"/>
  <c r="M4" i="9"/>
  <c r="AG4" i="9"/>
  <c r="L4" i="9"/>
  <c r="O17" i="9"/>
  <c r="S17" i="9"/>
  <c r="W17" i="9"/>
  <c r="AA17" i="9"/>
  <c r="AE17" i="9"/>
  <c r="AI17" i="9"/>
  <c r="X12" i="2"/>
  <c r="J14" i="2"/>
  <c r="N18" i="2"/>
  <c r="J21" i="9"/>
  <c r="I14" i="2"/>
  <c r="M14" i="2"/>
  <c r="Q14" i="2"/>
  <c r="U14" i="2"/>
  <c r="Y14" i="2"/>
  <c r="AC14" i="2"/>
  <c r="K12" i="2"/>
  <c r="O12" i="2"/>
  <c r="AA12" i="2"/>
  <c r="AE12" i="2"/>
  <c r="F10" i="2"/>
  <c r="N10" i="2"/>
  <c r="R10" i="2"/>
  <c r="AD10" i="2"/>
  <c r="M7" i="10"/>
  <c r="AC7" i="10"/>
  <c r="H8" i="10"/>
  <c r="T8" i="10"/>
  <c r="AB44" i="8"/>
  <c r="AJ8" i="10"/>
  <c r="S9" i="10"/>
  <c r="O13" i="2" s="1"/>
  <c r="J10" i="10"/>
  <c r="F11" i="2" s="1"/>
  <c r="K10" i="2"/>
  <c r="V10" i="2"/>
  <c r="G12" i="2"/>
  <c r="V14" i="2"/>
  <c r="G18" i="2"/>
  <c r="K18" i="2"/>
  <c r="O18" i="2"/>
  <c r="S18" i="2"/>
  <c r="AA18" i="2"/>
  <c r="AE18" i="2"/>
  <c r="AB8" i="10"/>
  <c r="I21" i="9"/>
  <c r="K21" i="9"/>
  <c r="F14" i="2"/>
  <c r="R18" i="2"/>
  <c r="R14" i="2"/>
  <c r="D12" i="2"/>
  <c r="P12" i="2"/>
  <c r="T12" i="2"/>
  <c r="AF12" i="2"/>
  <c r="G10" i="2"/>
  <c r="S10" i="2"/>
  <c r="W10" i="2"/>
  <c r="AE10" i="2"/>
  <c r="X8" i="10"/>
  <c r="O10" i="2"/>
  <c r="Z10" i="2"/>
  <c r="S12" i="2"/>
  <c r="AB12" i="2"/>
  <c r="Z14" i="2"/>
  <c r="V18" i="2"/>
  <c r="D18" i="2"/>
  <c r="L18" i="2"/>
  <c r="T18" i="2"/>
  <c r="X18" i="2"/>
  <c r="AB18" i="2"/>
  <c r="AF18" i="2"/>
  <c r="L8" i="9"/>
  <c r="P8" i="9"/>
  <c r="T8" i="9"/>
  <c r="X8" i="9"/>
  <c r="AB8" i="9"/>
  <c r="AF8" i="9"/>
  <c r="AJ8" i="9"/>
  <c r="H17" i="8"/>
  <c r="H13" i="9" s="1"/>
  <c r="L17" i="8"/>
  <c r="L13" i="9" s="1"/>
  <c r="P17" i="8"/>
  <c r="P13" i="9" s="1"/>
  <c r="T17" i="8"/>
  <c r="T13" i="9" s="1"/>
  <c r="X17" i="8"/>
  <c r="X13" i="9" s="1"/>
  <c r="AB17" i="8"/>
  <c r="AB13" i="9" s="1"/>
  <c r="AF17" i="8"/>
  <c r="AF13" i="9" s="1"/>
  <c r="AJ17" i="8"/>
  <c r="AJ13" i="9" s="1"/>
  <c r="J17" i="9"/>
  <c r="R17" i="9"/>
  <c r="V17" i="9"/>
  <c r="AH17" i="9"/>
  <c r="O30" i="8"/>
  <c r="AA10" i="2"/>
  <c r="L12" i="2"/>
  <c r="W12" i="2"/>
  <c r="E14" i="2"/>
  <c r="P14" i="2"/>
  <c r="F18" i="2"/>
  <c r="M12" i="2"/>
  <c r="Q12" i="2"/>
  <c r="U12" i="2"/>
  <c r="AC12" i="2"/>
  <c r="D10" i="2"/>
  <c r="AF10" i="2"/>
  <c r="R4" i="9"/>
  <c r="V4" i="9"/>
  <c r="AH4" i="9"/>
  <c r="I17" i="8"/>
  <c r="I13" i="9" s="1"/>
  <c r="I5" i="11" s="1"/>
  <c r="E8" i="2" s="1"/>
  <c r="M17" i="8"/>
  <c r="M13" i="9" s="1"/>
  <c r="Q17" i="8"/>
  <c r="Q13" i="9" s="1"/>
  <c r="U17" i="8"/>
  <c r="U13" i="9" s="1"/>
  <c r="AC17" i="8"/>
  <c r="AC13" i="9" s="1"/>
  <c r="AG17" i="8"/>
  <c r="AG13" i="9" s="1"/>
  <c r="H17" i="9"/>
  <c r="L17" i="9"/>
  <c r="P17" i="9"/>
  <c r="T17" i="9"/>
  <c r="X17" i="9"/>
  <c r="AB17" i="9"/>
  <c r="AF17" i="9"/>
  <c r="AJ17" i="9"/>
  <c r="Z7" i="10"/>
  <c r="M8" i="10"/>
  <c r="Y8" i="10"/>
  <c r="AE10" i="10"/>
  <c r="AA11" i="2" s="1"/>
  <c r="L10" i="2"/>
  <c r="AB10" i="2"/>
  <c r="H59" i="10"/>
  <c r="I41" i="10"/>
  <c r="I51" i="10" s="1"/>
  <c r="K8" i="9"/>
  <c r="O8" i="9"/>
  <c r="S8" i="9"/>
  <c r="W8" i="9"/>
  <c r="AA8" i="9"/>
  <c r="AE8" i="9"/>
  <c r="AI8" i="9"/>
  <c r="D14" i="2"/>
  <c r="AF14" i="2"/>
  <c r="M10" i="2"/>
  <c r="U10" i="2"/>
  <c r="N30" i="8"/>
  <c r="Z30" i="8"/>
  <c r="AD30" i="8"/>
  <c r="AD37" i="8"/>
  <c r="H51" i="10"/>
  <c r="E12" i="2"/>
  <c r="AD18" i="2"/>
  <c r="J37" i="8"/>
  <c r="E18" i="2"/>
  <c r="I18" i="2"/>
  <c r="M18" i="2"/>
  <c r="Q18" i="2"/>
  <c r="U18" i="2"/>
  <c r="Y18" i="2"/>
  <c r="AC18" i="2"/>
  <c r="H27" i="9"/>
  <c r="AI36" i="10"/>
  <c r="AE17" i="2" s="1"/>
  <c r="O9" i="10"/>
  <c r="K13" i="2" s="1"/>
  <c r="AD7" i="10"/>
  <c r="I8" i="10"/>
  <c r="Q8" i="10"/>
  <c r="P9" i="10"/>
  <c r="L13" i="2" s="1"/>
  <c r="Q7" i="10"/>
  <c r="AF8" i="10"/>
  <c r="AD10" i="10"/>
  <c r="AD20" i="10" s="1"/>
  <c r="AF9" i="10"/>
  <c r="AB13" i="2" s="1"/>
  <c r="AE9" i="10"/>
  <c r="AA13" i="2" s="1"/>
  <c r="V9" i="10"/>
  <c r="R13" i="2" s="1"/>
  <c r="AD9" i="10"/>
  <c r="Z13" i="2" s="1"/>
  <c r="U10" i="10"/>
  <c r="U20" i="10" s="1"/>
  <c r="K36" i="10"/>
  <c r="G17" i="2" s="1"/>
  <c r="S36" i="10"/>
  <c r="O17" i="2" s="1"/>
  <c r="K9" i="10"/>
  <c r="G13" i="2" s="1"/>
  <c r="P8" i="10"/>
  <c r="W10" i="10"/>
  <c r="W20" i="10" s="1"/>
  <c r="U36" i="10"/>
  <c r="Q17" i="2" s="1"/>
  <c r="K7" i="10"/>
  <c r="S7" i="10"/>
  <c r="R8" i="10"/>
  <c r="V8" i="10"/>
  <c r="I9" i="10"/>
  <c r="E13" i="2" s="1"/>
  <c r="U9" i="10"/>
  <c r="Q13" i="2" s="1"/>
  <c r="Y9" i="10"/>
  <c r="U13" i="2" s="1"/>
  <c r="H10" i="10"/>
  <c r="H20" i="10" s="1"/>
  <c r="X10" i="10"/>
  <c r="T11" i="2" s="1"/>
  <c r="AB10" i="10"/>
  <c r="AB20" i="10" s="1"/>
  <c r="R10" i="10"/>
  <c r="N11" i="2" s="1"/>
  <c r="W44" i="8"/>
  <c r="W7" i="10"/>
  <c r="J8" i="10"/>
  <c r="J7" i="10"/>
  <c r="AI7" i="10"/>
  <c r="I4" i="9"/>
  <c r="Y4" i="9"/>
  <c r="J28" i="9"/>
  <c r="R7" i="10"/>
  <c r="Y3" i="11"/>
  <c r="AG8" i="10"/>
  <c r="K10" i="10"/>
  <c r="K20" i="10" s="1"/>
  <c r="N36" i="10"/>
  <c r="J17" i="2" s="1"/>
  <c r="AF35" i="10"/>
  <c r="AF36" i="10" s="1"/>
  <c r="AB17" i="2" s="1"/>
  <c r="W30" i="8"/>
  <c r="P30" i="8"/>
  <c r="AB30" i="8"/>
  <c r="AB29" i="10"/>
  <c r="H44" i="8"/>
  <c r="T44" i="8"/>
  <c r="X44" i="8"/>
  <c r="AF44" i="8"/>
  <c r="AF7" i="10"/>
  <c r="AB15" i="2" s="1"/>
  <c r="AJ44" i="8"/>
  <c r="K44" i="8"/>
  <c r="O44" i="8"/>
  <c r="O3" i="11"/>
  <c r="S44" i="8"/>
  <c r="S3" i="11"/>
  <c r="AA44" i="8"/>
  <c r="AA3" i="11"/>
  <c r="AE44" i="8"/>
  <c r="AE8" i="10"/>
  <c r="AI44" i="8"/>
  <c r="AI3" i="11"/>
  <c r="AC10" i="10"/>
  <c r="AC20" i="10" s="1"/>
  <c r="O36" i="10"/>
  <c r="K17" i="2" s="1"/>
  <c r="AA7" i="10"/>
  <c r="Y7" i="10"/>
  <c r="J4" i="9"/>
  <c r="U4" i="9"/>
  <c r="Z4" i="9"/>
  <c r="AH7" i="10"/>
  <c r="U8" i="10"/>
  <c r="T9" i="10"/>
  <c r="T13" i="10" s="1"/>
  <c r="AA10" i="10"/>
  <c r="AA20" i="10" s="1"/>
  <c r="AI9" i="10"/>
  <c r="AE13" i="2" s="1"/>
  <c r="M36" i="10"/>
  <c r="I17" i="2" s="1"/>
  <c r="AG10" i="10"/>
  <c r="AJ35" i="10"/>
  <c r="AJ36" i="10" s="1"/>
  <c r="AF17" i="2" s="1"/>
  <c r="X30" i="8"/>
  <c r="J30" i="8"/>
  <c r="J35" i="10"/>
  <c r="J36" i="10" s="1"/>
  <c r="F17" i="2" s="1"/>
  <c r="R30" i="8"/>
  <c r="R35" i="10"/>
  <c r="R36" i="10" s="1"/>
  <c r="N17" i="2" s="1"/>
  <c r="V30" i="8"/>
  <c r="V35" i="10"/>
  <c r="V36" i="10" s="1"/>
  <c r="R17" i="2" s="1"/>
  <c r="AH30" i="8"/>
  <c r="AH35" i="10"/>
  <c r="AH3" i="11" s="1"/>
  <c r="U3" i="11"/>
  <c r="AH9" i="10"/>
  <c r="AD13" i="2" s="1"/>
  <c r="K4" i="9"/>
  <c r="AA4" i="9"/>
  <c r="N7" i="10"/>
  <c r="V7" i="10"/>
  <c r="AJ7" i="10"/>
  <c r="AC8" i="10"/>
  <c r="H9" i="10"/>
  <c r="D13" i="2" s="1"/>
  <c r="AJ9" i="10"/>
  <c r="V10" i="10"/>
  <c r="V20" i="10" s="1"/>
  <c r="AI10" i="10"/>
  <c r="AH10" i="10"/>
  <c r="H35" i="10"/>
  <c r="H36" i="10" s="1"/>
  <c r="Z35" i="10"/>
  <c r="Z3" i="11" s="1"/>
  <c r="Z37" i="8"/>
  <c r="N37" i="8"/>
  <c r="R37" i="8"/>
  <c r="V37" i="8"/>
  <c r="AH37" i="8"/>
  <c r="P44" i="8"/>
  <c r="AB9" i="10"/>
  <c r="X13" i="2" s="1"/>
  <c r="AC36" i="10"/>
  <c r="Y17" i="2" s="1"/>
  <c r="N10" i="10"/>
  <c r="J11" i="2" s="1"/>
  <c r="Z10" i="10"/>
  <c r="Z20" i="10" s="1"/>
  <c r="I7" i="10"/>
  <c r="W4" i="9"/>
  <c r="H7" i="10"/>
  <c r="X3" i="11"/>
  <c r="P29" i="10"/>
  <c r="P3" i="11" s="1"/>
  <c r="T35" i="10"/>
  <c r="T36" i="10" s="1"/>
  <c r="P17" i="2" s="1"/>
  <c r="AD35" i="10"/>
  <c r="AD36" i="10" s="1"/>
  <c r="Z17" i="2" s="1"/>
  <c r="Y10" i="10"/>
  <c r="Y20" i="10" s="1"/>
  <c r="K17" i="8"/>
  <c r="K13" i="9" s="1"/>
  <c r="O17" i="8"/>
  <c r="O13" i="9" s="1"/>
  <c r="S17" i="8"/>
  <c r="S13" i="9" s="1"/>
  <c r="W17" i="8"/>
  <c r="W13" i="9" s="1"/>
  <c r="AA17" i="8"/>
  <c r="AA13" i="9" s="1"/>
  <c r="AE17" i="8"/>
  <c r="AE13" i="9" s="1"/>
  <c r="AI17" i="8"/>
  <c r="AI13" i="9" s="1"/>
  <c r="J17" i="8"/>
  <c r="J13" i="9" s="1"/>
  <c r="J5" i="11" s="1"/>
  <c r="F8" i="2" s="1"/>
  <c r="V17" i="8"/>
  <c r="V13" i="9" s="1"/>
  <c r="Z17" i="8"/>
  <c r="Z13" i="9" s="1"/>
  <c r="AE30" i="8"/>
  <c r="AE35" i="10"/>
  <c r="AG3" i="11"/>
  <c r="AG7" i="10"/>
  <c r="Z9" i="10"/>
  <c r="V13" i="2" s="1"/>
  <c r="M3" i="11"/>
  <c r="U7" i="10"/>
  <c r="Q3" i="11"/>
  <c r="AA36" i="10"/>
  <c r="W17" i="2" s="1"/>
  <c r="W8" i="10"/>
  <c r="J9" i="10"/>
  <c r="F13" i="2" s="1"/>
  <c r="N9" i="10"/>
  <c r="J13" i="2" s="1"/>
  <c r="R9" i="10"/>
  <c r="N13" i="2" s="1"/>
  <c r="I10" i="10"/>
  <c r="M10" i="10"/>
  <c r="Q36" i="10"/>
  <c r="M17" i="2" s="1"/>
  <c r="Y36" i="10"/>
  <c r="U17" i="2" s="1"/>
  <c r="AG36" i="10"/>
  <c r="AC17" i="2" s="1"/>
  <c r="X9" i="10"/>
  <c r="T13" i="2" s="1"/>
  <c r="O10" i="10"/>
  <c r="K11" i="2" s="1"/>
  <c r="S10" i="10"/>
  <c r="O11" i="2" s="1"/>
  <c r="AB7" i="10"/>
  <c r="K8" i="10"/>
  <c r="I36" i="10"/>
  <c r="E17" i="2" s="1"/>
  <c r="H18" i="2"/>
  <c r="H14" i="2"/>
  <c r="H10" i="2"/>
  <c r="H12" i="2"/>
  <c r="L10" i="10"/>
  <c r="L20" i="10" s="1"/>
  <c r="L9" i="10"/>
  <c r="H13" i="2" s="1"/>
  <c r="L44" i="8"/>
  <c r="L8" i="10"/>
  <c r="L7" i="10"/>
  <c r="L3" i="11"/>
  <c r="L30" i="8"/>
  <c r="W36" i="10"/>
  <c r="S17" i="2" s="1"/>
  <c r="W9" i="10"/>
  <c r="S13" i="2" s="1"/>
  <c r="P7" i="10"/>
  <c r="AC3" i="11"/>
  <c r="N3" i="11"/>
  <c r="L36" i="10"/>
  <c r="H17" i="2" s="1"/>
  <c r="P36" i="10"/>
  <c r="L17" i="2" s="1"/>
  <c r="X36" i="10"/>
  <c r="T17" i="2" s="1"/>
  <c r="AB36" i="10"/>
  <c r="X17" i="2" s="1"/>
  <c r="H60" i="10"/>
  <c r="Q37" i="8"/>
  <c r="AG37" i="8"/>
  <c r="K30" i="8"/>
  <c r="S30" i="8"/>
  <c r="AA30" i="8"/>
  <c r="AI30" i="8"/>
  <c r="K37" i="8"/>
  <c r="O37" i="8"/>
  <c r="S37" i="8"/>
  <c r="W37" i="8"/>
  <c r="AA37" i="8"/>
  <c r="AE37" i="8"/>
  <c r="AI37" i="8"/>
  <c r="J44" i="8"/>
  <c r="N44" i="8"/>
  <c r="R44" i="8"/>
  <c r="V44" i="8"/>
  <c r="Z44" i="8"/>
  <c r="AD44" i="8"/>
  <c r="AH44" i="8"/>
  <c r="I37" i="8"/>
  <c r="M37" i="8"/>
  <c r="U37" i="8"/>
  <c r="Y37" i="8"/>
  <c r="AC37" i="8"/>
  <c r="B24" i="8"/>
  <c r="B27" i="8" s="1"/>
  <c r="I30" i="8"/>
  <c r="M30" i="8"/>
  <c r="Q30" i="8"/>
  <c r="U30" i="8"/>
  <c r="Y30" i="8"/>
  <c r="AC30" i="8"/>
  <c r="AG30" i="8"/>
  <c r="H37" i="8"/>
  <c r="L37" i="8"/>
  <c r="P37" i="8"/>
  <c r="T37" i="8"/>
  <c r="X37" i="8"/>
  <c r="AB37" i="8"/>
  <c r="AF37" i="8"/>
  <c r="AJ37" i="8"/>
  <c r="B37" i="8"/>
  <c r="B31" i="8"/>
  <c r="B34" i="8" s="1"/>
  <c r="I44" i="8"/>
  <c r="M44" i="8"/>
  <c r="Q44" i="8"/>
  <c r="U44" i="8"/>
  <c r="Y44" i="8"/>
  <c r="AC44" i="8"/>
  <c r="AG44" i="8"/>
  <c r="K5" i="11" l="1"/>
  <c r="G8" i="2" s="1"/>
  <c r="I9" i="11"/>
  <c r="I10" i="11" s="1"/>
  <c r="J3" i="11"/>
  <c r="J9" i="11" s="1"/>
  <c r="L17" i="4"/>
  <c r="L21" i="9" s="1"/>
  <c r="AK17" i="4"/>
  <c r="AO17" i="4"/>
  <c r="AN17" i="4"/>
  <c r="AL17" i="4"/>
  <c r="AM17" i="4"/>
  <c r="V17" i="4"/>
  <c r="V21" i="9" s="1"/>
  <c r="P20" i="10"/>
  <c r="Y13" i="10"/>
  <c r="S11" i="2"/>
  <c r="V3" i="11"/>
  <c r="R19" i="2" s="1"/>
  <c r="P11" i="2"/>
  <c r="AF20" i="10"/>
  <c r="M11" i="2"/>
  <c r="AC13" i="10"/>
  <c r="J20" i="10"/>
  <c r="Z15" i="2"/>
  <c r="AJ20" i="10"/>
  <c r="AA15" i="2"/>
  <c r="I20" i="2"/>
  <c r="AG13" i="10"/>
  <c r="AJ27" i="10"/>
  <c r="AD15" i="2"/>
  <c r="J15" i="2"/>
  <c r="AG27" i="10"/>
  <c r="Q13" i="10"/>
  <c r="M13" i="10"/>
  <c r="M27" i="10"/>
  <c r="R3" i="11"/>
  <c r="N19" i="2" s="1"/>
  <c r="AH36" i="10"/>
  <c r="AD17" i="2" s="1"/>
  <c r="D15" i="2"/>
  <c r="S13" i="10"/>
  <c r="Q27" i="10"/>
  <c r="O13" i="10"/>
  <c r="Q11" i="2"/>
  <c r="Q15" i="2"/>
  <c r="U13" i="10"/>
  <c r="V15" i="2"/>
  <c r="E20" i="2"/>
  <c r="F15" i="2"/>
  <c r="J41" i="10"/>
  <c r="J59" i="10" s="1"/>
  <c r="I59" i="10"/>
  <c r="I57" i="10"/>
  <c r="K13" i="10"/>
  <c r="AI13" i="10"/>
  <c r="J27" i="10"/>
  <c r="I37" i="10"/>
  <c r="AD3" i="11"/>
  <c r="Z19" i="2" s="1"/>
  <c r="N20" i="10"/>
  <c r="X20" i="10"/>
  <c r="U15" i="2"/>
  <c r="N15" i="2"/>
  <c r="T20" i="2"/>
  <c r="K20" i="2"/>
  <c r="J20" i="2"/>
  <c r="AB3" i="11"/>
  <c r="X19" i="2" s="1"/>
  <c r="X20" i="2"/>
  <c r="AE13" i="10"/>
  <c r="O20" i="10"/>
  <c r="G15" i="2"/>
  <c r="N20" i="2"/>
  <c r="X7" i="10"/>
  <c r="T15" i="2" s="1"/>
  <c r="P27" i="10"/>
  <c r="AA13" i="10"/>
  <c r="AH13" i="10"/>
  <c r="S8" i="10"/>
  <c r="O15" i="2" s="1"/>
  <c r="AC20" i="2"/>
  <c r="M20" i="2"/>
  <c r="AD20" i="2"/>
  <c r="W20" i="2"/>
  <c r="R20" i="2"/>
  <c r="O20" i="2"/>
  <c r="P13" i="10"/>
  <c r="AD13" i="10"/>
  <c r="W11" i="2"/>
  <c r="Z11" i="2"/>
  <c r="M15" i="2"/>
  <c r="AF27" i="10"/>
  <c r="L15" i="2"/>
  <c r="S20" i="2"/>
  <c r="V13" i="10"/>
  <c r="AE20" i="10"/>
  <c r="P20" i="2"/>
  <c r="AE20" i="2"/>
  <c r="Y15" i="2"/>
  <c r="AF13" i="10"/>
  <c r="N27" i="10"/>
  <c r="R20" i="10"/>
  <c r="AI8" i="10"/>
  <c r="AE15" i="2" s="1"/>
  <c r="O8" i="10"/>
  <c r="K15" i="2" s="1"/>
  <c r="Q20" i="2"/>
  <c r="AF20" i="2"/>
  <c r="L20" i="2"/>
  <c r="AA20" i="2"/>
  <c r="I15" i="2"/>
  <c r="X13" i="10"/>
  <c r="X11" i="2"/>
  <c r="AC15" i="2"/>
  <c r="AE3" i="11"/>
  <c r="AF15" i="2"/>
  <c r="Y20" i="2"/>
  <c r="AC19" i="2"/>
  <c r="Z20" i="2"/>
  <c r="U20" i="2"/>
  <c r="F20" i="2"/>
  <c r="D20" i="2"/>
  <c r="AH17" i="4"/>
  <c r="AH21" i="9" s="1"/>
  <c r="O17" i="4"/>
  <c r="O21" i="9" s="1"/>
  <c r="X17" i="4"/>
  <c r="X21" i="9" s="1"/>
  <c r="P17" i="4"/>
  <c r="P21" i="9" s="1"/>
  <c r="AE17" i="4"/>
  <c r="AE21" i="9" s="1"/>
  <c r="AF17" i="4"/>
  <c r="AF21" i="9" s="1"/>
  <c r="W17" i="4"/>
  <c r="W21" i="9" s="1"/>
  <c r="M17" i="4"/>
  <c r="M21" i="9" s="1"/>
  <c r="U19" i="2"/>
  <c r="W3" i="11"/>
  <c r="S19" i="2" s="1"/>
  <c r="H21" i="9"/>
  <c r="H4" i="11" s="1"/>
  <c r="T17" i="4"/>
  <c r="T21" i="9" s="1"/>
  <c r="AA17" i="4"/>
  <c r="AA21" i="9" s="1"/>
  <c r="I60" i="10"/>
  <c r="Z13" i="10"/>
  <c r="Y27" i="10"/>
  <c r="AI27" i="10"/>
  <c r="W13" i="10"/>
  <c r="V27" i="10"/>
  <c r="H3" i="11"/>
  <c r="D19" i="2" s="1"/>
  <c r="G11" i="2"/>
  <c r="S15" i="2"/>
  <c r="AI20" i="10"/>
  <c r="AE11" i="2"/>
  <c r="N17" i="4"/>
  <c r="N21" i="9" s="1"/>
  <c r="Z17" i="4"/>
  <c r="Z21" i="9" s="1"/>
  <c r="Q17" i="4"/>
  <c r="Q21" i="9" s="1"/>
  <c r="G20" i="2"/>
  <c r="AG20" i="10"/>
  <c r="AC11" i="2"/>
  <c r="AC17" i="4"/>
  <c r="AC21" i="9" s="1"/>
  <c r="R17" i="4"/>
  <c r="Y17" i="4"/>
  <c r="AB20" i="2"/>
  <c r="AB17" i="4"/>
  <c r="AB21" i="9" s="1"/>
  <c r="AI17" i="4"/>
  <c r="AI21" i="9" s="1"/>
  <c r="S17" i="4"/>
  <c r="S21" i="9" s="1"/>
  <c r="AE27" i="10"/>
  <c r="AD27" i="10"/>
  <c r="J13" i="10"/>
  <c r="H4" i="6"/>
  <c r="H5" i="6" s="1"/>
  <c r="G19" i="2"/>
  <c r="AH20" i="10"/>
  <c r="AD11" i="2"/>
  <c r="AJ13" i="10"/>
  <c r="AF13" i="2"/>
  <c r="AD17" i="4"/>
  <c r="AD21" i="9" s="1"/>
  <c r="U17" i="4"/>
  <c r="AJ17" i="4"/>
  <c r="AJ21" i="9" s="1"/>
  <c r="AG17" i="4"/>
  <c r="AG21" i="9" s="1"/>
  <c r="V20" i="2"/>
  <c r="H20" i="2"/>
  <c r="T3" i="11"/>
  <c r="AA27" i="10"/>
  <c r="O27" i="10"/>
  <c r="T7" i="10"/>
  <c r="P15" i="2" s="1"/>
  <c r="E15" i="2"/>
  <c r="AH27" i="10"/>
  <c r="AF3" i="11"/>
  <c r="AB19" i="2" s="1"/>
  <c r="AE36" i="10"/>
  <c r="AA17" i="2" s="1"/>
  <c r="H27" i="10"/>
  <c r="Y19" i="2"/>
  <c r="M19" i="2"/>
  <c r="D11" i="2"/>
  <c r="X15" i="2"/>
  <c r="E19" i="2"/>
  <c r="AJ3" i="11"/>
  <c r="AF19" i="2" s="1"/>
  <c r="H13" i="10"/>
  <c r="J19" i="2"/>
  <c r="R15" i="2"/>
  <c r="X27" i="10"/>
  <c r="W27" i="10"/>
  <c r="AB27" i="10"/>
  <c r="Z36" i="10"/>
  <c r="V17" i="2" s="1"/>
  <c r="I13" i="10"/>
  <c r="AB13" i="10"/>
  <c r="R13" i="10"/>
  <c r="S20" i="10"/>
  <c r="V11" i="2"/>
  <c r="U11" i="2"/>
  <c r="P13" i="2"/>
  <c r="R11" i="2"/>
  <c r="Y11" i="2"/>
  <c r="AA8" i="10"/>
  <c r="W15" i="2" s="1"/>
  <c r="T27" i="10"/>
  <c r="AC27" i="10"/>
  <c r="U27" i="10"/>
  <c r="Z27" i="10"/>
  <c r="K27" i="10"/>
  <c r="N13" i="10"/>
  <c r="I19" i="2"/>
  <c r="I27" i="10"/>
  <c r="L27" i="10"/>
  <c r="S27" i="10"/>
  <c r="R27" i="10"/>
  <c r="H11" i="2"/>
  <c r="I20" i="10"/>
  <c r="E11" i="2"/>
  <c r="Q19" i="2"/>
  <c r="M20" i="10"/>
  <c r="I11" i="2"/>
  <c r="H15" i="2"/>
  <c r="L13" i="10"/>
  <c r="H37" i="10"/>
  <c r="D17" i="2"/>
  <c r="L19" i="2"/>
  <c r="H19" i="2"/>
  <c r="B38" i="8"/>
  <c r="B41" i="8" s="1"/>
  <c r="B44" i="8"/>
  <c r="B45" i="8" s="1"/>
  <c r="K9" i="11" l="1"/>
  <c r="K10" i="11" s="1"/>
  <c r="E26" i="2"/>
  <c r="F19" i="2"/>
  <c r="F21" i="2" s="1"/>
  <c r="J10" i="11"/>
  <c r="F26" i="2"/>
  <c r="AK21" i="9"/>
  <c r="AN21" i="9"/>
  <c r="AO21" i="9"/>
  <c r="AM21" i="9"/>
  <c r="AL21" i="9"/>
  <c r="T19" i="2"/>
  <c r="AD19" i="2"/>
  <c r="J60" i="10"/>
  <c r="J57" i="10"/>
  <c r="G21" i="2"/>
  <c r="K41" i="10"/>
  <c r="K51" i="10" s="1"/>
  <c r="K37" i="10" s="1"/>
  <c r="J51" i="10"/>
  <c r="J37" i="10" s="1"/>
  <c r="O19" i="2"/>
  <c r="E21" i="2"/>
  <c r="K19" i="2"/>
  <c r="AE19" i="2"/>
  <c r="D7" i="2"/>
  <c r="H9" i="6"/>
  <c r="D25" i="2" s="1"/>
  <c r="R21" i="9"/>
  <c r="U21" i="9"/>
  <c r="H5" i="11"/>
  <c r="H9" i="11" s="1"/>
  <c r="H10" i="11" s="1"/>
  <c r="Y21" i="9"/>
  <c r="AA19" i="2"/>
  <c r="P19" i="2"/>
  <c r="V19" i="2"/>
  <c r="W19" i="2"/>
  <c r="D21" i="2"/>
  <c r="B72" i="8"/>
  <c r="B48" i="8"/>
  <c r="B51" i="8" s="1"/>
  <c r="B54" i="8" s="1"/>
  <c r="B57" i="8" s="1"/>
  <c r="B60" i="8" s="1"/>
  <c r="B63" i="8" s="1"/>
  <c r="B66" i="8" s="1"/>
  <c r="B69" i="8" s="1"/>
  <c r="G26" i="2" l="1"/>
  <c r="K60" i="10"/>
  <c r="K59" i="10"/>
  <c r="K57" i="10"/>
  <c r="L41" i="10"/>
  <c r="L57" i="10" s="1"/>
  <c r="H10" i="6"/>
  <c r="D26" i="2"/>
  <c r="D8" i="2"/>
  <c r="L59" i="10" l="1"/>
  <c r="L51" i="10"/>
  <c r="L37" i="10" s="1"/>
  <c r="L60" i="10"/>
  <c r="M41" i="10"/>
  <c r="M51" i="10" s="1"/>
  <c r="M37" i="10" s="1"/>
  <c r="M59" i="10" l="1"/>
  <c r="M60" i="10"/>
  <c r="N41" i="10"/>
  <c r="O41" i="10" s="1"/>
  <c r="M57" i="10"/>
  <c r="N51" i="10" l="1"/>
  <c r="N37" i="10" s="1"/>
  <c r="N59" i="10"/>
  <c r="N57" i="10"/>
  <c r="N60" i="10"/>
  <c r="O59" i="10"/>
  <c r="O51" i="10"/>
  <c r="O37" i="10" s="1"/>
  <c r="P41" i="10"/>
  <c r="O57" i="10"/>
  <c r="O60" i="10"/>
  <c r="P57" i="10" l="1"/>
  <c r="P60" i="10"/>
  <c r="P51" i="10"/>
  <c r="P37" i="10" s="1"/>
  <c r="P59" i="10"/>
  <c r="Q41" i="10"/>
  <c r="Q57" i="10" l="1"/>
  <c r="Q60" i="10"/>
  <c r="Q59" i="10"/>
  <c r="Q51" i="10"/>
  <c r="Q37" i="10" s="1"/>
  <c r="R41" i="10"/>
  <c r="R60" i="10" l="1"/>
  <c r="R59" i="10"/>
  <c r="R51" i="10"/>
  <c r="R37" i="10" s="1"/>
  <c r="S41" i="10"/>
  <c r="R57" i="10"/>
  <c r="S59" i="10" l="1"/>
  <c r="S51" i="10"/>
  <c r="S37" i="10" s="1"/>
  <c r="T41" i="10"/>
  <c r="S57" i="10"/>
  <c r="S60" i="10"/>
  <c r="T57" i="10" l="1"/>
  <c r="T60" i="10"/>
  <c r="T59" i="10"/>
  <c r="U41" i="10"/>
  <c r="T51" i="10"/>
  <c r="T37" i="10" s="1"/>
  <c r="U57" i="10" l="1"/>
  <c r="U60" i="10"/>
  <c r="U59" i="10"/>
  <c r="U51" i="10"/>
  <c r="U37" i="10" s="1"/>
  <c r="V41" i="10"/>
  <c r="V60" i="10" l="1"/>
  <c r="V59" i="10"/>
  <c r="V51" i="10"/>
  <c r="V37" i="10" s="1"/>
  <c r="W41" i="10"/>
  <c r="V57" i="10"/>
  <c r="W59" i="10" l="1"/>
  <c r="W51" i="10"/>
  <c r="W37" i="10" s="1"/>
  <c r="X41" i="10"/>
  <c r="W57" i="10"/>
  <c r="W60" i="10"/>
  <c r="X57" i="10" l="1"/>
  <c r="X60" i="10"/>
  <c r="X59" i="10"/>
  <c r="Y41" i="10"/>
  <c r="X51" i="10"/>
  <c r="X37" i="10" s="1"/>
  <c r="Y57" i="10" l="1"/>
  <c r="Y60" i="10"/>
  <c r="Y59" i="10"/>
  <c r="Y51" i="10"/>
  <c r="Y37" i="10" s="1"/>
  <c r="Z41" i="10"/>
  <c r="Z60" i="10" l="1"/>
  <c r="Z59" i="10"/>
  <c r="Z51" i="10"/>
  <c r="Z37" i="10" s="1"/>
  <c r="AA41" i="10"/>
  <c r="Z57" i="10"/>
  <c r="AA59" i="10" l="1"/>
  <c r="AA51" i="10"/>
  <c r="AA37" i="10" s="1"/>
  <c r="AB41" i="10"/>
  <c r="AA57" i="10"/>
  <c r="AA60" i="10"/>
  <c r="AB57" i="10" l="1"/>
  <c r="AB60" i="10"/>
  <c r="AB51" i="10"/>
  <c r="AB37" i="10" s="1"/>
  <c r="AB59" i="10"/>
  <c r="AC41" i="10"/>
  <c r="AC57" i="10" l="1"/>
  <c r="AC60" i="10"/>
  <c r="AC59" i="10"/>
  <c r="AC51" i="10"/>
  <c r="AC37" i="10" s="1"/>
  <c r="AD41" i="10"/>
  <c r="AD60" i="10" l="1"/>
  <c r="AD59" i="10"/>
  <c r="AD51" i="10"/>
  <c r="AD37" i="10" s="1"/>
  <c r="AE41" i="10"/>
  <c r="AD57" i="10"/>
  <c r="AE59" i="10" l="1"/>
  <c r="AE51" i="10"/>
  <c r="AE37" i="10" s="1"/>
  <c r="AF41" i="10"/>
  <c r="AE57" i="10"/>
  <c r="AE60" i="10"/>
  <c r="AF57" i="10" l="1"/>
  <c r="AF60" i="10"/>
  <c r="AF51" i="10"/>
  <c r="AF37" i="10" s="1"/>
  <c r="AF59" i="10"/>
  <c r="AG41" i="10"/>
  <c r="AG57" i="10" l="1"/>
  <c r="AG60" i="10"/>
  <c r="AG59" i="10"/>
  <c r="AG51" i="10"/>
  <c r="AG37" i="10" s="1"/>
  <c r="AH41" i="10"/>
  <c r="AH60" i="10" l="1"/>
  <c r="AH59" i="10"/>
  <c r="AH51" i="10"/>
  <c r="AH37" i="10" s="1"/>
  <c r="AI41" i="10"/>
  <c r="AH57" i="10"/>
  <c r="AI59" i="10" l="1"/>
  <c r="AI51" i="10"/>
  <c r="AI37" i="10" s="1"/>
  <c r="AJ41" i="10"/>
  <c r="AK41" i="10" s="1"/>
  <c r="AI57" i="10"/>
  <c r="AI60" i="10"/>
  <c r="AK51" i="10" l="1"/>
  <c r="AK37" i="10" s="1"/>
  <c r="AL41" i="10"/>
  <c r="AK59" i="10"/>
  <c r="AK57" i="10"/>
  <c r="AK60" i="10"/>
  <c r="AJ57" i="10"/>
  <c r="AJ60" i="10"/>
  <c r="AJ59" i="10"/>
  <c r="AJ51" i="10"/>
  <c r="AJ37" i="10" s="1"/>
  <c r="AL51" i="10" l="1"/>
  <c r="AL37" i="10" s="1"/>
  <c r="AL57" i="10"/>
  <c r="AL60" i="10"/>
  <c r="AL59" i="10"/>
  <c r="AM41" i="10"/>
  <c r="L8" i="11"/>
  <c r="H24" i="2" s="1"/>
  <c r="H21" i="2" s="1"/>
  <c r="AM60" i="10" l="1"/>
  <c r="AN41" i="10"/>
  <c r="AM51" i="10"/>
  <c r="AM37" i="10" s="1"/>
  <c r="AM59" i="10"/>
  <c r="AM57" i="10"/>
  <c r="M8" i="11"/>
  <c r="I24" i="2" s="1"/>
  <c r="I21" i="2" s="1"/>
  <c r="AN59" i="10" l="1"/>
  <c r="AN57" i="10"/>
  <c r="AN60" i="10"/>
  <c r="AO41" i="10"/>
  <c r="AN51" i="10"/>
  <c r="AN37" i="10" s="1"/>
  <c r="N8" i="11"/>
  <c r="J24" i="2" s="1"/>
  <c r="J21" i="2" s="1"/>
  <c r="AO59" i="10" l="1"/>
  <c r="AO51" i="10"/>
  <c r="AO37" i="10" s="1"/>
  <c r="AO57" i="10"/>
  <c r="AO60" i="10"/>
  <c r="O8" i="11"/>
  <c r="K24" i="2" l="1"/>
  <c r="K21" i="2" s="1"/>
  <c r="P8" i="11"/>
  <c r="L24" i="2" s="1"/>
  <c r="L21" i="2" s="1"/>
  <c r="Q8" i="11" l="1"/>
  <c r="M24" i="2" s="1"/>
  <c r="M21" i="2" s="1"/>
  <c r="R8" i="11" l="1"/>
  <c r="N24" i="2" s="1"/>
  <c r="N21" i="2" s="1"/>
  <c r="S8" i="11" l="1"/>
  <c r="O24" i="2" s="1"/>
  <c r="O21" i="2" s="1"/>
  <c r="T8" i="11" l="1"/>
  <c r="P24" i="2" s="1"/>
  <c r="P21" i="2" s="1"/>
  <c r="U8" i="11" l="1"/>
  <c r="Q24" i="2" s="1"/>
  <c r="Q21" i="2" s="1"/>
  <c r="V8" i="11" l="1"/>
  <c r="R24" i="2" s="1"/>
  <c r="R21" i="2" s="1"/>
  <c r="W8" i="11" l="1"/>
  <c r="S24" i="2" l="1"/>
  <c r="S21" i="2" s="1"/>
  <c r="X8" i="11"/>
  <c r="T24" i="2" l="1"/>
  <c r="T21" i="2" s="1"/>
  <c r="Y8" i="11"/>
  <c r="U24" i="2" s="1"/>
  <c r="U21" i="2" s="1"/>
  <c r="Z8" i="11" l="1"/>
  <c r="V24" i="2" s="1"/>
  <c r="V21" i="2" s="1"/>
  <c r="AA8" i="11" l="1"/>
  <c r="W24" i="2" s="1"/>
  <c r="W21" i="2" s="1"/>
  <c r="AB8" i="11" l="1"/>
  <c r="X24" i="2" s="1"/>
  <c r="X21" i="2" s="1"/>
  <c r="AC8" i="11" l="1"/>
  <c r="Y24" i="2" s="1"/>
  <c r="Y21" i="2" s="1"/>
  <c r="AD8" i="11" l="1"/>
  <c r="Z24" i="2" s="1"/>
  <c r="Z21" i="2" s="1"/>
  <c r="AE8" i="11" l="1"/>
  <c r="AA24" i="2" s="1"/>
  <c r="AA21" i="2" s="1"/>
  <c r="AF8" i="11" l="1"/>
  <c r="AB24" i="2" s="1"/>
  <c r="AB21" i="2" s="1"/>
  <c r="AG8" i="11" l="1"/>
  <c r="AC24" i="2" s="1"/>
  <c r="AC21" i="2" s="1"/>
  <c r="AH8" i="11" l="1"/>
  <c r="AD24" i="2" s="1"/>
  <c r="AD21" i="2" s="1"/>
  <c r="AI8" i="11" l="1"/>
  <c r="AE24" i="2" s="1"/>
  <c r="AE21" i="2" s="1"/>
  <c r="AJ8" i="11" l="1"/>
  <c r="AF24" i="2" l="1"/>
  <c r="AF21" i="2" s="1"/>
  <c r="I4" i="6" l="1"/>
  <c r="I5" i="6" s="1"/>
  <c r="I27" i="9"/>
  <c r="M27" i="9"/>
  <c r="M4" i="11" s="1"/>
  <c r="M5" i="11" s="1"/>
  <c r="M3" i="4"/>
  <c r="M3" i="9" s="1"/>
  <c r="M4" i="6"/>
  <c r="M5" i="6" s="1"/>
  <c r="L3" i="4"/>
  <c r="L3" i="9" s="1"/>
  <c r="L27" i="9"/>
  <c r="L4" i="11" s="1"/>
  <c r="L5" i="11" s="1"/>
  <c r="L4" i="6"/>
  <c r="L5" i="6" s="1"/>
  <c r="L9" i="6" l="1"/>
  <c r="H7" i="2"/>
  <c r="H8" i="2"/>
  <c r="L9" i="11"/>
  <c r="M9" i="6"/>
  <c r="I7" i="2"/>
  <c r="E7" i="2"/>
  <c r="I9" i="6"/>
  <c r="J27" i="9"/>
  <c r="J4" i="6"/>
  <c r="J5" i="6" s="1"/>
  <c r="K4" i="6"/>
  <c r="K5" i="6" s="1"/>
  <c r="K27" i="9"/>
  <c r="M9" i="11"/>
  <c r="I8" i="2"/>
  <c r="J9" i="6" l="1"/>
  <c r="F7" i="2"/>
  <c r="N3" i="4"/>
  <c r="N3" i="9" s="1"/>
  <c r="N27" i="9"/>
  <c r="N4" i="11" s="1"/>
  <c r="N5" i="11" s="1"/>
  <c r="N4" i="6"/>
  <c r="N5" i="6" s="1"/>
  <c r="I26" i="2"/>
  <c r="M10" i="11"/>
  <c r="D66" i="2" s="1"/>
  <c r="M10" i="6"/>
  <c r="D31" i="2" s="1"/>
  <c r="I25" i="2"/>
  <c r="I10" i="6"/>
  <c r="E25" i="2"/>
  <c r="H26" i="2"/>
  <c r="L10" i="11"/>
  <c r="C66" i="2" s="1"/>
  <c r="G7" i="2"/>
  <c r="K9" i="6"/>
  <c r="H25" i="2"/>
  <c r="L10" i="6"/>
  <c r="C31" i="2" s="1"/>
  <c r="J8" i="2" l="1"/>
  <c r="N9" i="11"/>
  <c r="O3" i="4"/>
  <c r="O3" i="9" s="1"/>
  <c r="O27" i="9"/>
  <c r="O4" i="11" s="1"/>
  <c r="O5" i="11" s="1"/>
  <c r="O4" i="6"/>
  <c r="O5" i="6" s="1"/>
  <c r="K10" i="6"/>
  <c r="G25" i="2"/>
  <c r="J7" i="2"/>
  <c r="N9" i="6"/>
  <c r="J10" i="6"/>
  <c r="F25" i="2"/>
  <c r="Q3" i="4" l="1"/>
  <c r="Q3" i="9" s="1"/>
  <c r="Q27" i="9"/>
  <c r="Q4" i="11" s="1"/>
  <c r="Q5" i="11" s="1"/>
  <c r="Q4" i="6"/>
  <c r="Q5" i="6" s="1"/>
  <c r="J26" i="2"/>
  <c r="N10" i="11"/>
  <c r="E66" i="2" s="1"/>
  <c r="N10" i="6"/>
  <c r="E31" i="2" s="1"/>
  <c r="J25" i="2"/>
  <c r="K7" i="2"/>
  <c r="O9" i="6"/>
  <c r="K8" i="2"/>
  <c r="O9" i="11"/>
  <c r="P27" i="9"/>
  <c r="P4" i="11" s="1"/>
  <c r="P5" i="11" s="1"/>
  <c r="P3" i="4"/>
  <c r="P3" i="9" s="1"/>
  <c r="P4" i="6"/>
  <c r="P5" i="6" s="1"/>
  <c r="P9" i="11" l="1"/>
  <c r="L8" i="2"/>
  <c r="K26" i="2"/>
  <c r="O10" i="11"/>
  <c r="F66" i="2" s="1"/>
  <c r="Q9" i="6"/>
  <c r="M7" i="2"/>
  <c r="L7" i="2"/>
  <c r="P9" i="6"/>
  <c r="M8" i="2"/>
  <c r="Q9" i="11"/>
  <c r="K25" i="2"/>
  <c r="O10" i="6"/>
  <c r="F31" i="2" s="1"/>
  <c r="M26" i="2" l="1"/>
  <c r="Q10" i="11"/>
  <c r="H66" i="2" s="1"/>
  <c r="Q10" i="6"/>
  <c r="H31" i="2" s="1"/>
  <c r="M25" i="2"/>
  <c r="L26" i="2"/>
  <c r="P10" i="11"/>
  <c r="G66" i="2" s="1"/>
  <c r="L25" i="2"/>
  <c r="P10" i="6"/>
  <c r="G31" i="2" s="1"/>
  <c r="R3" i="4"/>
  <c r="R3" i="9" s="1"/>
  <c r="R27" i="9"/>
  <c r="R4" i="11" s="1"/>
  <c r="R5" i="11" s="1"/>
  <c r="R4" i="6"/>
  <c r="R5" i="6" s="1"/>
  <c r="S27" i="9"/>
  <c r="S4" i="11" s="1"/>
  <c r="S5" i="11" s="1"/>
  <c r="S3" i="4"/>
  <c r="S3" i="9" s="1"/>
  <c r="S4" i="6"/>
  <c r="S5" i="6" s="1"/>
  <c r="S9" i="6" l="1"/>
  <c r="O7" i="2"/>
  <c r="N7" i="2"/>
  <c r="R9" i="6"/>
  <c r="T27" i="9"/>
  <c r="T4" i="11" s="1"/>
  <c r="T5" i="11" s="1"/>
  <c r="T3" i="4"/>
  <c r="T3" i="9" s="1"/>
  <c r="T4" i="6"/>
  <c r="T5" i="6" s="1"/>
  <c r="N8" i="2"/>
  <c r="R9" i="11"/>
  <c r="O8" i="2"/>
  <c r="S9" i="11"/>
  <c r="U27" i="9" l="1"/>
  <c r="U4" i="11" s="1"/>
  <c r="U5" i="11" s="1"/>
  <c r="U3" i="4"/>
  <c r="U3" i="9" s="1"/>
  <c r="U4" i="6"/>
  <c r="U5" i="6" s="1"/>
  <c r="R10" i="6"/>
  <c r="I31" i="2" s="1"/>
  <c r="N25" i="2"/>
  <c r="O26" i="2"/>
  <c r="S10" i="11"/>
  <c r="J66" i="2" s="1"/>
  <c r="T9" i="6"/>
  <c r="P7" i="2"/>
  <c r="N26" i="2"/>
  <c r="R10" i="11"/>
  <c r="I66" i="2" s="1"/>
  <c r="T9" i="11"/>
  <c r="P8" i="2"/>
  <c r="O25" i="2"/>
  <c r="S10" i="6"/>
  <c r="J31" i="2" s="1"/>
  <c r="P26" i="2" l="1"/>
  <c r="T10" i="11"/>
  <c r="K66" i="2" s="1"/>
  <c r="P25" i="2"/>
  <c r="T10" i="6"/>
  <c r="K31" i="2" s="1"/>
  <c r="U9" i="6"/>
  <c r="Q7" i="2"/>
  <c r="U9" i="11"/>
  <c r="Q8" i="2"/>
  <c r="Q26" i="2" l="1"/>
  <c r="U10" i="11"/>
  <c r="L66" i="2" s="1"/>
  <c r="Q25" i="2"/>
  <c r="U10" i="6"/>
  <c r="L31" i="2" s="1"/>
  <c r="W3" i="4" l="1"/>
  <c r="W3" i="9" s="1"/>
  <c r="W27" i="9"/>
  <c r="W4" i="11" s="1"/>
  <c r="W5" i="11" s="1"/>
  <c r="W4" i="6"/>
  <c r="W5" i="6" s="1"/>
  <c r="V3" i="4"/>
  <c r="V3" i="9" s="1"/>
  <c r="V27" i="9"/>
  <c r="V4" i="11" s="1"/>
  <c r="V5" i="11" s="1"/>
  <c r="V4" i="6"/>
  <c r="V5" i="6" s="1"/>
  <c r="V9" i="6" l="1"/>
  <c r="R7" i="2"/>
  <c r="S8" i="2"/>
  <c r="W9" i="11"/>
  <c r="R8" i="2"/>
  <c r="V9" i="11"/>
  <c r="X27" i="9"/>
  <c r="X4" i="11" s="1"/>
  <c r="X5" i="11" s="1"/>
  <c r="X3" i="4"/>
  <c r="X3" i="9" s="1"/>
  <c r="X4" i="6"/>
  <c r="X5" i="6" s="1"/>
  <c r="W9" i="6"/>
  <c r="S7" i="2"/>
  <c r="S25" i="2" l="1"/>
  <c r="W10" i="6"/>
  <c r="N31" i="2" s="1"/>
  <c r="Y27" i="9"/>
  <c r="Y4" i="11" s="1"/>
  <c r="Y5" i="11" s="1"/>
  <c r="Y3" i="4"/>
  <c r="Y3" i="9" s="1"/>
  <c r="Y4" i="6"/>
  <c r="Y5" i="6" s="1"/>
  <c r="S26" i="2"/>
  <c r="W10" i="11"/>
  <c r="N66" i="2" s="1"/>
  <c r="T7" i="2"/>
  <c r="X9" i="6"/>
  <c r="R26" i="2"/>
  <c r="V10" i="11"/>
  <c r="M66" i="2" s="1"/>
  <c r="X9" i="11"/>
  <c r="T8" i="2"/>
  <c r="V10" i="6"/>
  <c r="M31" i="2" s="1"/>
  <c r="R25" i="2"/>
  <c r="Y9" i="11" l="1"/>
  <c r="U8" i="2"/>
  <c r="T26" i="2"/>
  <c r="X10" i="11"/>
  <c r="O66" i="2" s="1"/>
  <c r="Z27" i="9"/>
  <c r="Z4" i="11" s="1"/>
  <c r="Z5" i="11" s="1"/>
  <c r="Z3" i="4"/>
  <c r="Z3" i="9" s="1"/>
  <c r="Z4" i="6"/>
  <c r="Z5" i="6" s="1"/>
  <c r="T25" i="2"/>
  <c r="X10" i="6"/>
  <c r="O31" i="2" s="1"/>
  <c r="U7" i="2"/>
  <c r="Y9" i="6"/>
  <c r="Z9" i="11" l="1"/>
  <c r="V8" i="2"/>
  <c r="U26" i="2"/>
  <c r="Y10" i="11"/>
  <c r="P66" i="2" s="1"/>
  <c r="AA3" i="4"/>
  <c r="AA3" i="9" s="1"/>
  <c r="AA27" i="9"/>
  <c r="AA4" i="11" s="1"/>
  <c r="AA5" i="11" s="1"/>
  <c r="AA4" i="6"/>
  <c r="AA5" i="6" s="1"/>
  <c r="Y10" i="6"/>
  <c r="P31" i="2" s="1"/>
  <c r="U25" i="2"/>
  <c r="V7" i="2"/>
  <c r="Z9" i="6"/>
  <c r="W7" i="2" l="1"/>
  <c r="AA9" i="6"/>
  <c r="AA9" i="11"/>
  <c r="W8" i="2"/>
  <c r="Z10" i="6"/>
  <c r="Q31" i="2" s="1"/>
  <c r="V25" i="2"/>
  <c r="AB3" i="4"/>
  <c r="AB3" i="9" s="1"/>
  <c r="AB27" i="9"/>
  <c r="AB4" i="11" s="1"/>
  <c r="AB5" i="11" s="1"/>
  <c r="AB4" i="6"/>
  <c r="AB5" i="6" s="1"/>
  <c r="V26" i="2"/>
  <c r="Z10" i="11"/>
  <c r="Q66" i="2" s="1"/>
  <c r="W25" i="2" l="1"/>
  <c r="AA10" i="6"/>
  <c r="R31" i="2" s="1"/>
  <c r="X7" i="2"/>
  <c r="AB9" i="6"/>
  <c r="AB9" i="11"/>
  <c r="X8" i="2"/>
  <c r="AC27" i="9"/>
  <c r="AC4" i="11" s="1"/>
  <c r="AC5" i="11" s="1"/>
  <c r="AC3" i="4"/>
  <c r="AC3" i="9" s="1"/>
  <c r="AC4" i="6"/>
  <c r="AC5" i="6" s="1"/>
  <c r="W26" i="2"/>
  <c r="AA10" i="11"/>
  <c r="R66" i="2" s="1"/>
  <c r="X25" i="2" l="1"/>
  <c r="AB10" i="6"/>
  <c r="S31" i="2" s="1"/>
  <c r="Y8" i="2"/>
  <c r="AC9" i="11"/>
  <c r="Y7" i="2"/>
  <c r="AC9" i="6"/>
  <c r="X26" i="2"/>
  <c r="AB10" i="11"/>
  <c r="S66" i="2" s="1"/>
  <c r="Y26" i="2" l="1"/>
  <c r="AC10" i="11"/>
  <c r="T66" i="2" s="1"/>
  <c r="AD3" i="4"/>
  <c r="AD3" i="9" s="1"/>
  <c r="AD27" i="9"/>
  <c r="AD4" i="11" s="1"/>
  <c r="AD5" i="11" s="1"/>
  <c r="AD4" i="6"/>
  <c r="AD5" i="6" s="1"/>
  <c r="Y25" i="2"/>
  <c r="AC10" i="6"/>
  <c r="T31" i="2" s="1"/>
  <c r="AE3" i="4"/>
  <c r="AE3" i="9" s="1"/>
  <c r="AE27" i="9"/>
  <c r="AE4" i="11" s="1"/>
  <c r="AE5" i="11" s="1"/>
  <c r="AE4" i="6"/>
  <c r="AE5" i="6" s="1"/>
  <c r="AE9" i="6" l="1"/>
  <c r="AA7" i="2"/>
  <c r="Z8" i="2"/>
  <c r="AD9" i="11"/>
  <c r="AG3" i="4"/>
  <c r="AG3" i="9" s="1"/>
  <c r="AG27" i="9"/>
  <c r="AG4" i="11" s="1"/>
  <c r="AG5" i="11" s="1"/>
  <c r="AG4" i="6"/>
  <c r="AG5" i="6" s="1"/>
  <c r="AA8" i="2"/>
  <c r="AE9" i="11"/>
  <c r="AF27" i="9"/>
  <c r="AF4" i="11" s="1"/>
  <c r="AF5" i="11" s="1"/>
  <c r="AF3" i="4"/>
  <c r="AF3" i="9" s="1"/>
  <c r="AF4" i="6"/>
  <c r="AF5" i="6" s="1"/>
  <c r="Z7" i="2"/>
  <c r="AD9" i="6"/>
  <c r="AB7" i="2" l="1"/>
  <c r="AF9" i="6"/>
  <c r="Z26" i="2"/>
  <c r="AD10" i="11"/>
  <c r="U66" i="2" s="1"/>
  <c r="AH3" i="4"/>
  <c r="AH3" i="9" s="1"/>
  <c r="AH27" i="9"/>
  <c r="AH4" i="11" s="1"/>
  <c r="AH5" i="11" s="1"/>
  <c r="AH4" i="6"/>
  <c r="AH5" i="6" s="1"/>
  <c r="AG9" i="6"/>
  <c r="AC7" i="2"/>
  <c r="Z25" i="2"/>
  <c r="AD10" i="6"/>
  <c r="U31" i="2" s="1"/>
  <c r="AF9" i="11"/>
  <c r="AB8" i="2"/>
  <c r="AC8" i="2"/>
  <c r="AG9" i="11"/>
  <c r="AA26" i="2"/>
  <c r="AE10" i="11"/>
  <c r="V66" i="2" s="1"/>
  <c r="AA25" i="2"/>
  <c r="AE10" i="6"/>
  <c r="V31" i="2" s="1"/>
  <c r="AB26" i="2" l="1"/>
  <c r="AF10" i="11"/>
  <c r="W66" i="2" s="1"/>
  <c r="AG10" i="6"/>
  <c r="X31" i="2" s="1"/>
  <c r="AC25" i="2"/>
  <c r="AC26" i="2"/>
  <c r="AG10" i="11"/>
  <c r="X66" i="2" s="1"/>
  <c r="AH9" i="6"/>
  <c r="AD7" i="2"/>
  <c r="AD8" i="2"/>
  <c r="AH9" i="11"/>
  <c r="AF10" i="6"/>
  <c r="W31" i="2" s="1"/>
  <c r="AB25" i="2"/>
  <c r="AD26" i="2" l="1"/>
  <c r="AH10" i="11"/>
  <c r="Y66" i="2" s="1"/>
  <c r="AI3" i="4"/>
  <c r="AI3" i="9" s="1"/>
  <c r="AI27" i="9"/>
  <c r="AI4" i="11" s="1"/>
  <c r="AI5" i="11" s="1"/>
  <c r="AI4" i="6"/>
  <c r="AI5" i="6" s="1"/>
  <c r="AH10" i="6"/>
  <c r="Y31" i="2" s="1"/>
  <c r="AD25" i="2"/>
  <c r="AI9" i="11" l="1"/>
  <c r="AE8" i="2"/>
  <c r="AI9" i="6"/>
  <c r="AE7" i="2"/>
  <c r="AL27" i="9" l="1"/>
  <c r="AL4" i="11" s="1"/>
  <c r="AL5" i="11" s="1"/>
  <c r="AL3" i="4"/>
  <c r="AL3" i="9" s="1"/>
  <c r="AL4" i="6"/>
  <c r="AL5" i="6" s="1"/>
  <c r="AI10" i="6"/>
  <c r="Z31" i="2" s="1"/>
  <c r="AE25" i="2"/>
  <c r="AE26" i="2"/>
  <c r="AI10" i="11"/>
  <c r="Z66" i="2" s="1"/>
  <c r="AJ27" i="9"/>
  <c r="AJ4" i="11" s="1"/>
  <c r="AJ5" i="11" s="1"/>
  <c r="AJ3" i="4"/>
  <c r="AJ3" i="9" s="1"/>
  <c r="AJ4" i="6"/>
  <c r="AJ5" i="6" s="1"/>
  <c r="AK27" i="9"/>
  <c r="AK4" i="11" s="1"/>
  <c r="AK5" i="11" s="1"/>
  <c r="AK3" i="4"/>
  <c r="AK3" i="9" s="1"/>
  <c r="AK4" i="6"/>
  <c r="AK5" i="6" s="1"/>
  <c r="AF8" i="2" l="1"/>
  <c r="AJ9" i="11"/>
  <c r="AK9" i="11"/>
  <c r="AG8" i="2"/>
  <c r="AL9" i="6"/>
  <c r="AH7" i="2"/>
  <c r="AJ9" i="6"/>
  <c r="AF7" i="2"/>
  <c r="AG7" i="2"/>
  <c r="AK9" i="6"/>
  <c r="AL9" i="11"/>
  <c r="AH8" i="2"/>
  <c r="AG25" i="2" l="1"/>
  <c r="AK10" i="6"/>
  <c r="AB31" i="2" s="1"/>
  <c r="AF26" i="2"/>
  <c r="AJ10" i="11"/>
  <c r="AA66" i="2" s="1"/>
  <c r="AL10" i="6"/>
  <c r="AC31" i="2" s="1"/>
  <c r="AH25" i="2"/>
  <c r="AN27" i="9"/>
  <c r="AN4" i="11" s="1"/>
  <c r="AN5" i="11" s="1"/>
  <c r="AN3" i="4"/>
  <c r="AN3" i="9" s="1"/>
  <c r="AN4" i="6"/>
  <c r="AN5" i="6" s="1"/>
  <c r="AM27" i="9"/>
  <c r="AM4" i="11" s="1"/>
  <c r="AM5" i="11" s="1"/>
  <c r="AM3" i="4"/>
  <c r="AM3" i="9" s="1"/>
  <c r="AM4" i="6"/>
  <c r="AM5" i="6" s="1"/>
  <c r="AL10" i="11"/>
  <c r="AC66" i="2" s="1"/>
  <c r="AH26" i="2"/>
  <c r="AJ10" i="6"/>
  <c r="AA31" i="2" s="1"/>
  <c r="AF25" i="2"/>
  <c r="AG26" i="2"/>
  <c r="AK10" i="11"/>
  <c r="AB66" i="2" s="1"/>
  <c r="AI7" i="2" l="1"/>
  <c r="AM9" i="6"/>
  <c r="AN9" i="11"/>
  <c r="AJ8" i="2"/>
  <c r="AI8" i="2"/>
  <c r="AM9" i="11"/>
  <c r="AJ7" i="2"/>
  <c r="AN9" i="6"/>
  <c r="AJ25" i="2" l="1"/>
  <c r="AN10" i="6"/>
  <c r="AE31" i="2" s="1"/>
  <c r="AN10" i="11"/>
  <c r="AE66" i="2" s="1"/>
  <c r="AJ26" i="2"/>
  <c r="AI26" i="2"/>
  <c r="AM10" i="11"/>
  <c r="AD66" i="2" s="1"/>
  <c r="AI25" i="2"/>
  <c r="AM10" i="6"/>
  <c r="AD31" i="2" s="1"/>
  <c r="AO27" i="9" l="1"/>
  <c r="AO4" i="11" s="1"/>
  <c r="AO5" i="11" s="1"/>
  <c r="AO3" i="4"/>
  <c r="AO3" i="9" s="1"/>
  <c r="AO4" i="6"/>
  <c r="AO5" i="6" s="1"/>
  <c r="AK7" i="2" l="1"/>
  <c r="AO9" i="6"/>
  <c r="AK8" i="2"/>
  <c r="AO9" i="11"/>
  <c r="AK26" i="2" l="1"/>
  <c r="AO10" i="11"/>
  <c r="AF66" i="2" s="1"/>
  <c r="AK25" i="2"/>
  <c r="AO10" i="6"/>
  <c r="AF31" i="2" s="1"/>
</calcChain>
</file>

<file path=xl/comments1.xml><?xml version="1.0" encoding="utf-8"?>
<comments xmlns="http://schemas.openxmlformats.org/spreadsheetml/2006/main">
  <authors>
    <author>Author</author>
  </authors>
  <commentList>
    <comment ref="C3" authorId="0" shapeId="0">
      <text>
        <r>
          <rPr>
            <sz val="12"/>
            <color indexed="81"/>
            <rFont val="Tahoma"/>
            <family val="2"/>
          </rPr>
          <t xml:space="preserve">Please list only individual licences (i.e. not used in conjunctive use systems).
</t>
        </r>
      </text>
    </comment>
    <comment ref="B9" authorId="0" shapeId="0">
      <text>
        <r>
          <rPr>
            <sz val="12"/>
            <color indexed="81"/>
            <rFont val="Tahoma"/>
            <family val="2"/>
          </rPr>
          <t xml:space="preserve">If additional lines are required please insert into middle of group to ensure automatic calculations pick up all data.
</t>
        </r>
      </text>
    </comment>
    <comment ref="B18" authorId="0" shapeId="0">
      <text>
        <r>
          <rPr>
            <sz val="12"/>
            <color indexed="81"/>
            <rFont val="Tahoma"/>
            <family val="2"/>
          </rPr>
          <t>If additional lines are required please insert into middle of group to ensure automatic calculations pick up all data.
DO NOT DELETE DEFAULT INPUT ROWS - If unrequired leave blank.</t>
        </r>
      </text>
    </comment>
    <comment ref="J19" authorId="0" shapeId="0">
      <text>
        <r>
          <rPr>
            <sz val="12"/>
            <color indexed="81"/>
            <rFont val="Tahoma"/>
            <family val="2"/>
          </rPr>
          <t xml:space="preserve">Please state if a licence has been applied for, approved, granted, awaiting mobilisation, or other specified status.
</t>
        </r>
      </text>
    </comment>
    <comment ref="C31" authorId="0" shapeId="0">
      <text>
        <r>
          <rPr>
            <b/>
            <sz val="14"/>
            <color indexed="81"/>
            <rFont val="Tahoma"/>
            <family val="2"/>
          </rPr>
          <t>Do not delete default inserted input lines.  These are required to generate the autosum of all additional rows added.  Additional rows which the user enters can be deleted.</t>
        </r>
        <r>
          <rPr>
            <sz val="14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W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At year 126 this drops to 2%</t>
        </r>
      </text>
    </comment>
    <comment ref="V2" authorId="0" shapeId="0">
      <text>
        <r>
          <rPr>
            <sz val="9"/>
            <color indexed="81"/>
            <rFont val="Tahoma"/>
            <family val="2"/>
          </rPr>
          <t>The original formulae assumed 80 whatever number was put here. The formulae in this sheet will take account of the number.</t>
        </r>
      </text>
    </comment>
    <comment ref="X2" authorId="0" shapeId="0">
      <text>
        <r>
          <rPr>
            <b/>
            <sz val="9"/>
            <color indexed="81"/>
            <rFont val="Tahoma"/>
            <family val="2"/>
          </rPr>
          <t>Cells X2:CY2 contain a factor to calculate NPV based on variable discount rate - please do not adjust</t>
        </r>
      </text>
    </comment>
    <comment ref="CY2" authorId="0" shapeId="0">
      <text>
        <r>
          <rPr>
            <sz val="9"/>
            <color indexed="81"/>
            <rFont val="Tahoma"/>
            <family val="2"/>
          </rPr>
          <t xml:space="preserve">Formula can be copied across to the right if appraisal period extends beyond 80 years
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58.1 has been added into 7FP Deployable Ouput calculations to ensure that it is reflected in final supply-demand balance calculations. Please ensure that you do not double count increases to raw water abstractions and increases to deployable output</t>
        </r>
      </text>
    </comment>
  </commentList>
</comments>
</file>

<file path=xl/sharedStrings.xml><?xml version="1.0" encoding="utf-8"?>
<sst xmlns="http://schemas.openxmlformats.org/spreadsheetml/2006/main" count="3091" uniqueCount="820">
  <si>
    <t>Water Resources Planning Tables 2019</t>
  </si>
  <si>
    <t>All queries on the content of this workbook should be sent to:</t>
  </si>
  <si>
    <t>water-company-plan@environment-agency.gov.uk</t>
  </si>
  <si>
    <t>Water resource zone information</t>
  </si>
  <si>
    <t>Company:</t>
  </si>
  <si>
    <t>Resource Zone Name:</t>
  </si>
  <si>
    <t>Resource Zone Number:</t>
  </si>
  <si>
    <t xml:space="preserve">Planning Scenario Name:                                                                     </t>
  </si>
  <si>
    <t xml:space="preserve">Chosen Level of Service:  </t>
  </si>
  <si>
    <t>Base Year:</t>
  </si>
  <si>
    <t>Responsible Officer:</t>
  </si>
  <si>
    <t>Signed:</t>
  </si>
  <si>
    <t>Dated:</t>
  </si>
  <si>
    <t>Version:</t>
  </si>
  <si>
    <t>[Digital signature is acceptable]</t>
  </si>
  <si>
    <t>Key to cells</t>
  </si>
  <si>
    <t xml:space="preserve">Clear cells - indicate an input is required </t>
  </si>
  <si>
    <t>Yellow shaded cells - indicates a formula.</t>
  </si>
  <si>
    <t>Blue shaded cells - indicate base year data.</t>
  </si>
  <si>
    <t xml:space="preserve">Light grey shaded cells - indicate preceding years.  </t>
  </si>
  <si>
    <t xml:space="preserve">Dark grey cells - indicate that no data entry is required. </t>
  </si>
  <si>
    <t>Worksheet</t>
  </si>
  <si>
    <t>Content</t>
  </si>
  <si>
    <t>WRZ summary</t>
  </si>
  <si>
    <t>Supply-Demand Balance and components</t>
  </si>
  <si>
    <t>1. BL Licences</t>
  </si>
  <si>
    <t>Baseline water resources</t>
  </si>
  <si>
    <t>2. BL Supply</t>
  </si>
  <si>
    <t>Baseline water supplies</t>
  </si>
  <si>
    <t>3. BL Demand</t>
  </si>
  <si>
    <t>Baseline demand</t>
  </si>
  <si>
    <t>4. BL SDB</t>
  </si>
  <si>
    <t>Baseline supply demand balance</t>
  </si>
  <si>
    <t>5. Feasible options</t>
  </si>
  <si>
    <t>6. Preferred options</t>
  </si>
  <si>
    <t>High level costs of preferred options (Dry Year) - publicly available</t>
  </si>
  <si>
    <t>7. FP Supply</t>
  </si>
  <si>
    <t>Final Planning water supplies (impact of Scenario options)</t>
  </si>
  <si>
    <t>8. FP Demand</t>
  </si>
  <si>
    <t>Final Planning demand (impact of Scenario options)</t>
  </si>
  <si>
    <t>9. FP SDB</t>
  </si>
  <si>
    <t>Final Planning supply demand balance</t>
  </si>
  <si>
    <t>10. Drought plan links</t>
  </si>
  <si>
    <t>Drought plan links</t>
  </si>
  <si>
    <t>Summary graphs of water resources planning tables data</t>
  </si>
  <si>
    <t>DERIVATION</t>
  </si>
  <si>
    <t>DESCRIPTION</t>
  </si>
  <si>
    <t>UNITS</t>
  </si>
  <si>
    <t>For info 2017-18</t>
  </si>
  <si>
    <t>For info 2018-19</t>
  </si>
  <si>
    <t>For info 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</si>
  <si>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</si>
  <si>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</si>
  <si>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</si>
  <si>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</si>
  <si>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</si>
  <si>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</si>
  <si>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</si>
  <si>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</si>
  <si>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</si>
  <si>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</si>
  <si>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</si>
  <si>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</si>
  <si>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</si>
  <si>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</si>
  <si>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</si>
  <si>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</si>
  <si>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</si>
  <si>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</si>
  <si>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SUPPLY</t>
  </si>
  <si>
    <t>13BL</t>
  </si>
  <si>
    <t>Total water available for use</t>
  </si>
  <si>
    <t>Ml/d</t>
  </si>
  <si>
    <t>13FP</t>
  </si>
  <si>
    <t>DEMAND</t>
  </si>
  <si>
    <t>26BL</t>
  </si>
  <si>
    <t>Unmeasured household consumption</t>
  </si>
  <si>
    <t>26FP</t>
  </si>
  <si>
    <t>25BL</t>
  </si>
  <si>
    <t>Measured household consumption</t>
  </si>
  <si>
    <t>25FP</t>
  </si>
  <si>
    <t>23BL+24BL</t>
  </si>
  <si>
    <t>Non-household consumption</t>
  </si>
  <si>
    <t>23FP+24FP</t>
  </si>
  <si>
    <t>40BL</t>
  </si>
  <si>
    <t>Total leakage</t>
  </si>
  <si>
    <t>40FP</t>
  </si>
  <si>
    <t>11BL-(23BL:26BL)-40BL</t>
  </si>
  <si>
    <t>Other components of demand</t>
  </si>
  <si>
    <t>11FP-(23FP:26FP)-40FP</t>
  </si>
  <si>
    <t>Total demand + target headroom (baseline)</t>
  </si>
  <si>
    <t>Total demand + target headroom (final plan)</t>
  </si>
  <si>
    <t>SUPPLY-DEMAND BALANCE</t>
  </si>
  <si>
    <t>16BL</t>
  </si>
  <si>
    <t>Target headroom</t>
  </si>
  <si>
    <t>16FP</t>
  </si>
  <si>
    <t>17BL</t>
  </si>
  <si>
    <t>Available headroom</t>
  </si>
  <si>
    <t>17FP</t>
  </si>
  <si>
    <t>Baseline Supply-Demand Balance:</t>
  </si>
  <si>
    <t>2041-42</t>
  </si>
  <si>
    <t>2042-43</t>
  </si>
  <si>
    <t>2043-44</t>
  </si>
  <si>
    <t>2044-45</t>
  </si>
  <si>
    <t>SDB (Ml/d)</t>
  </si>
  <si>
    <t>Final Planning Supply-Demand Balance:</t>
  </si>
  <si>
    <t>Resource Zone Name</t>
  </si>
  <si>
    <t>Table 1: Baseline licences</t>
  </si>
  <si>
    <t>deployable output (Ml/d)</t>
  </si>
  <si>
    <t>Row ref</t>
  </si>
  <si>
    <t>Derivation</t>
  </si>
  <si>
    <t>Licence number</t>
  </si>
  <si>
    <t>Source name</t>
  </si>
  <si>
    <t>Source type</t>
  </si>
  <si>
    <t>Deployable output (Ml/d)</t>
  </si>
  <si>
    <t>Annual licensed quantity (Ml/d)</t>
  </si>
  <si>
    <t>Constraints on deployable output</t>
  </si>
  <si>
    <t>All individual licences:</t>
  </si>
  <si>
    <t>0.1BL</t>
  </si>
  <si>
    <t>Sum (0.1BL+...)</t>
  </si>
  <si>
    <t xml:space="preserve"> - </t>
  </si>
  <si>
    <t>Input</t>
  </si>
  <si>
    <t>0.2BL</t>
  </si>
  <si>
    <t>Sum (0.2BL+...)</t>
  </si>
  <si>
    <t>Total</t>
  </si>
  <si>
    <t>Unused licences:</t>
  </si>
  <si>
    <t>DYAA deployable output (Ml/d)</t>
  </si>
  <si>
    <t>Reason licence is unused</t>
  </si>
  <si>
    <t>0.3BL</t>
  </si>
  <si>
    <t>Sum (0.3BL+...)</t>
  </si>
  <si>
    <t>New licences (within current AMP):</t>
  </si>
  <si>
    <t>Status of licence</t>
  </si>
  <si>
    <t>0.4BL</t>
  </si>
  <si>
    <t>Sum (0.4BL+...)</t>
  </si>
  <si>
    <t>README</t>
  </si>
  <si>
    <t>Table 2: Baseline supply</t>
  </si>
  <si>
    <t>Component</t>
  </si>
  <si>
    <t>Unit</t>
  </si>
  <si>
    <t>decimal places</t>
  </si>
  <si>
    <t>1BL</t>
  </si>
  <si>
    <t>Raw water abstracted</t>
  </si>
  <si>
    <t>Resources</t>
  </si>
  <si>
    <t>2BL</t>
  </si>
  <si>
    <t xml:space="preserve">Total raw water imported </t>
  </si>
  <si>
    <t>sum(2.1BL+2.2BL+2.3BL...)</t>
  </si>
  <si>
    <t>2.1BL+</t>
  </si>
  <si>
    <t>Raw water imported from: None</t>
  </si>
  <si>
    <t>3BL</t>
  </si>
  <si>
    <t>Total potable water imported</t>
  </si>
  <si>
    <t>sum(3.1BL+3.2BL+3.3BL...)</t>
  </si>
  <si>
    <t>3.1BL+</t>
  </si>
  <si>
    <t>5BL</t>
  </si>
  <si>
    <t>Total raw water exported (raw exports and non potable uses)</t>
  </si>
  <si>
    <t>sum(5.1BL+5.2BL+...)</t>
  </si>
  <si>
    <t>5.1BL</t>
  </si>
  <si>
    <t xml:space="preserve">Non potable water supplied to: </t>
  </si>
  <si>
    <t>5.2BL+</t>
  </si>
  <si>
    <t>Raw water export to: None</t>
  </si>
  <si>
    <t>6BL</t>
  </si>
  <si>
    <t>Total potable water exported</t>
  </si>
  <si>
    <t>sum(6.1BL+6.2BL+6.3BL...)</t>
  </si>
  <si>
    <t>6.1BL+</t>
  </si>
  <si>
    <t>Potable water export to: None</t>
  </si>
  <si>
    <t>7BL</t>
  </si>
  <si>
    <t>Deployable Output (baseline profile without reductions)</t>
  </si>
  <si>
    <t>sum(0.1Bl+0.2BL+0.3BL+0.4BL)</t>
  </si>
  <si>
    <t>Resource (and process) Losses</t>
  </si>
  <si>
    <t>8BL</t>
  </si>
  <si>
    <t>Baseline forecast changes to Deployable Output</t>
  </si>
  <si>
    <t>sum(8.1BL+8.2BL+8.3BL)</t>
  </si>
  <si>
    <t>8.1BL</t>
  </si>
  <si>
    <t>Change in DO due to climate change</t>
  </si>
  <si>
    <t>Input (reductions must be expressed as -ve)</t>
  </si>
  <si>
    <t>8.2BL</t>
  </si>
  <si>
    <t>Reductions to restore sustainable abstraction</t>
  </si>
  <si>
    <t>sum(8.2BL sub components)</t>
  </si>
  <si>
    <t>8.2BL+</t>
  </si>
  <si>
    <t>Total for the zone</t>
  </si>
  <si>
    <t>Input (zero or negative number)</t>
  </si>
  <si>
    <t>8.3BL</t>
  </si>
  <si>
    <t>Total other changes to DO (specify, e.g. nitrates): None</t>
  </si>
  <si>
    <t>9BL</t>
  </si>
  <si>
    <t>Raw water losses, treatment works losses and operational use</t>
  </si>
  <si>
    <t>10BL</t>
  </si>
  <si>
    <t>Outage allowance</t>
  </si>
  <si>
    <t>Table 3: Baseline demand</t>
  </si>
  <si>
    <t>Decimal places</t>
  </si>
  <si>
    <t>Consumption</t>
  </si>
  <si>
    <t>19BL</t>
  </si>
  <si>
    <t>Water delivered measured non-household</t>
  </si>
  <si>
    <t>20BL</t>
  </si>
  <si>
    <t>Water delivered unmeasured non- household</t>
  </si>
  <si>
    <t>21BL</t>
  </si>
  <si>
    <t>Water delivered measured household</t>
  </si>
  <si>
    <t>22BL</t>
  </si>
  <si>
    <t>Water delivered unmeasured household</t>
  </si>
  <si>
    <t>23BL</t>
  </si>
  <si>
    <t>Measured Non Household - Consumption</t>
  </si>
  <si>
    <t>19BL-34BL</t>
  </si>
  <si>
    <t>24BL</t>
  </si>
  <si>
    <t>Unmeasured Non Household - Consumption</t>
  </si>
  <si>
    <t>20BL-35BL</t>
  </si>
  <si>
    <t>Measured Household - Consumption</t>
  </si>
  <si>
    <t>21BL-36BL</t>
  </si>
  <si>
    <t>Unmeasured Household - Consumption</t>
  </si>
  <si>
    <t>22BL-37BL</t>
  </si>
  <si>
    <t xml:space="preserve">27 - </t>
  </si>
  <si>
    <t>Percentage of consumption driven by climate change</t>
  </si>
  <si>
    <t>%</t>
  </si>
  <si>
    <t xml:space="preserve">28 - </t>
  </si>
  <si>
    <t>Volume of consumption driven by climate change</t>
  </si>
  <si>
    <t>PCC and consumption by component</t>
  </si>
  <si>
    <t>29BL</t>
  </si>
  <si>
    <t>Measured Household - PCC</t>
  </si>
  <si>
    <t>(25BL*1,000,000)/(51BL*1,000)</t>
  </si>
  <si>
    <t>l/h/d</t>
  </si>
  <si>
    <t>29.1BL</t>
  </si>
  <si>
    <t>Measured toilet flushing</t>
  </si>
  <si>
    <t>29.2BL</t>
  </si>
  <si>
    <t>Measured personal washing</t>
  </si>
  <si>
    <t>29.3BL</t>
  </si>
  <si>
    <t>Measured clothes washing</t>
  </si>
  <si>
    <t>29.4BL</t>
  </si>
  <si>
    <t>Measured dish washing</t>
  </si>
  <si>
    <t>29.5BL</t>
  </si>
  <si>
    <t>Measured miscellaneous internal use</t>
  </si>
  <si>
    <t>29.6BL</t>
  </si>
  <si>
    <t>Measured external use</t>
  </si>
  <si>
    <t>30BL</t>
  </si>
  <si>
    <t>Unmeasured Household - PCC</t>
  </si>
  <si>
    <t>(26BL*1,000,000)/(52BL*1,000)</t>
  </si>
  <si>
    <t>30.1BL</t>
  </si>
  <si>
    <t>Unmeasured toilet flushing</t>
  </si>
  <si>
    <t>30.2BL</t>
  </si>
  <si>
    <t>Unmeasured personal washing</t>
  </si>
  <si>
    <t>30.3BL</t>
  </si>
  <si>
    <t>Unmeasured clothes washing</t>
  </si>
  <si>
    <t>30.4BL</t>
  </si>
  <si>
    <t>Unmeasured dish washing</t>
  </si>
  <si>
    <t>30.5BL</t>
  </si>
  <si>
    <t>Unmeasured miscellaneous internal use</t>
  </si>
  <si>
    <t>30.6BL</t>
  </si>
  <si>
    <t>Unmeasured external use</t>
  </si>
  <si>
    <t>31BL</t>
  </si>
  <si>
    <t>Average Household - PCC</t>
  </si>
  <si>
    <t>((25BL+26BL)*1,000,000))/(51BL+52BL*1,000)</t>
  </si>
  <si>
    <t>32BL</t>
  </si>
  <si>
    <t>Water Taken Unbilled</t>
  </si>
  <si>
    <t>33BL</t>
  </si>
  <si>
    <t>Distribution System Operational Use</t>
  </si>
  <si>
    <t>Leakage</t>
  </si>
  <si>
    <t>34BL</t>
  </si>
  <si>
    <t>Measured Non Household - USPL</t>
  </si>
  <si>
    <t>35BL</t>
  </si>
  <si>
    <t>Unmeasured Non Household - USPL</t>
  </si>
  <si>
    <t>36BL</t>
  </si>
  <si>
    <t>Measured Household - USPL</t>
  </si>
  <si>
    <t>37BL</t>
  </si>
  <si>
    <t>Unmeasured Household - USPL</t>
  </si>
  <si>
    <t>38BL</t>
  </si>
  <si>
    <t>Void Properties - USPL</t>
  </si>
  <si>
    <t>39BL</t>
  </si>
  <si>
    <t>Distribution Losses</t>
  </si>
  <si>
    <t>Total Leakage</t>
  </si>
  <si>
    <t>sum(34BL:39BL)</t>
  </si>
  <si>
    <t>41BL</t>
  </si>
  <si>
    <t>(40BL*1,000,000)/(48BL*1,000)</t>
  </si>
  <si>
    <t>l/prop/d</t>
  </si>
  <si>
    <t>Customer: Properties</t>
  </si>
  <si>
    <t>42BL</t>
  </si>
  <si>
    <t>Measured non-households - properties</t>
  </si>
  <si>
    <t>Input (total, excluding voids)</t>
  </si>
  <si>
    <t>000's</t>
  </si>
  <si>
    <t>43BL</t>
  </si>
  <si>
    <t>Unmeasured non-households - properties</t>
  </si>
  <si>
    <t>44BL</t>
  </si>
  <si>
    <t>All void non-households - properties</t>
  </si>
  <si>
    <t>Input (voids in each year)</t>
  </si>
  <si>
    <t>45BL</t>
  </si>
  <si>
    <t>Total measured households - properties (excl void)</t>
  </si>
  <si>
    <t>Pre-plan year = input.
Forecast years = Previous year 45BL + sum(45.1BL:45.6BL)</t>
  </si>
  <si>
    <t>45.1BL</t>
  </si>
  <si>
    <t>New build properties - properties</t>
  </si>
  <si>
    <t>Input (new builds in each year)</t>
  </si>
  <si>
    <t>45.2BL</t>
  </si>
  <si>
    <t>Meter optants - properties</t>
  </si>
  <si>
    <t>Input (meter optants in each year)</t>
  </si>
  <si>
    <t>45.3BL</t>
  </si>
  <si>
    <t>Compulsory metering - properties</t>
  </si>
  <si>
    <t>Input (compulsory meters in each year)</t>
  </si>
  <si>
    <t>45.4BL</t>
  </si>
  <si>
    <t>Metering on change of occupancy - properties</t>
  </si>
  <si>
    <t>Input (change of occupancy meters in each year)</t>
  </si>
  <si>
    <t>45.5BL</t>
  </si>
  <si>
    <t>Selective metering  - properties</t>
  </si>
  <si>
    <t>Input (selective meters in each year)</t>
  </si>
  <si>
    <t>45.6BL</t>
  </si>
  <si>
    <t>Other changes to existing metering - properties</t>
  </si>
  <si>
    <t>Input (other changes to meters in each year)</t>
  </si>
  <si>
    <t>45.7BL</t>
  </si>
  <si>
    <t>Measured void households - properties</t>
  </si>
  <si>
    <t>46BL</t>
  </si>
  <si>
    <t>Unmeasured households - properties (excl void)</t>
  </si>
  <si>
    <t>Input (total)</t>
  </si>
  <si>
    <t>47BL</t>
  </si>
  <si>
    <t>Unmeasured void households - properties</t>
  </si>
  <si>
    <t>48BL</t>
  </si>
  <si>
    <t>Total Resource Zone Properties (incl voids)</t>
  </si>
  <si>
    <t>SUM(42BL:45BL)+45.7BL+46BL+47BL</t>
  </si>
  <si>
    <t>Customer: Population</t>
  </si>
  <si>
    <t>49BL</t>
  </si>
  <si>
    <t>Measured Non Household - Population</t>
  </si>
  <si>
    <t>50BL</t>
  </si>
  <si>
    <t>Unmeasured Non Household - Population</t>
  </si>
  <si>
    <t>51BL</t>
  </si>
  <si>
    <t>Measured Household - Population</t>
  </si>
  <si>
    <t>52BL</t>
  </si>
  <si>
    <t>Unmeasured Household - Population</t>
  </si>
  <si>
    <t>53BL</t>
  </si>
  <si>
    <t>Total Resource Zone Population</t>
  </si>
  <si>
    <t>Sum(49BL:52BL)</t>
  </si>
  <si>
    <t>Occupancy</t>
  </si>
  <si>
    <t>54BL</t>
  </si>
  <si>
    <t>Measured Household - Occupancy Rate (average) (excl voids)</t>
  </si>
  <si>
    <t>51BL/45BL</t>
  </si>
  <si>
    <t>h/prop</t>
  </si>
  <si>
    <t>55BL</t>
  </si>
  <si>
    <t>Unmeasured Household - Occupancy Rate</t>
  </si>
  <si>
    <t>52BL/46BL</t>
  </si>
  <si>
    <t>Metering</t>
  </si>
  <si>
    <t>56BL</t>
  </si>
  <si>
    <t>Total Household Metering penetration (excl. voids)</t>
  </si>
  <si>
    <t>45BL/45BL+46BL</t>
  </si>
  <si>
    <t>57BL</t>
  </si>
  <si>
    <t>Total Household Metering penetration (incl. voids)</t>
  </si>
  <si>
    <t>45BL/(45BL+45.7BL+46BL+47BL)</t>
  </si>
  <si>
    <t>Table 4: Baseline supply demand balance</t>
  </si>
  <si>
    <t>SDB</t>
  </si>
  <si>
    <t>11BL</t>
  </si>
  <si>
    <t>Distribution input</t>
  </si>
  <si>
    <t>19BL+20BL+21BL+22BL+32BL+33BL+38BL+39BL</t>
  </si>
  <si>
    <t>12BL</t>
  </si>
  <si>
    <t>Water Available For Use (own sources)</t>
  </si>
  <si>
    <t>(7BL+8BL)-(9BL+10BL)</t>
  </si>
  <si>
    <t>Total Water Available For Use</t>
  </si>
  <si>
    <t>12BL+(2BL+3BL)-(5BL+6BL)</t>
  </si>
  <si>
    <t>14BL</t>
  </si>
  <si>
    <t>Target headroom (climate change component)</t>
  </si>
  <si>
    <t>15BL</t>
  </si>
  <si>
    <t>Target headroom (All other components)</t>
  </si>
  <si>
    <t>Target Headroom</t>
  </si>
  <si>
    <t>14BL+15BL</t>
  </si>
  <si>
    <t>Available Headroom</t>
  </si>
  <si>
    <t>13BL-11BL</t>
  </si>
  <si>
    <t>18BL</t>
  </si>
  <si>
    <t>Supply Demand Balance</t>
  </si>
  <si>
    <t>17BL-16BL</t>
  </si>
  <si>
    <t>Table 5: Feasible options detailed costs</t>
  </si>
  <si>
    <t>ENTER DISCOUNT RATE %</t>
  </si>
  <si>
    <t>Detail the gains in WAFU / savings in demand, and the costs of feasible options under capacity use scenario</t>
  </si>
  <si>
    <t>ENTER DISCOUNT PERIOD (YRS)</t>
  </si>
  <si>
    <t>Note: If option costs are required from beyond year 80 then the NPV calculation formula must be amended manually to cover the extended period</t>
  </si>
  <si>
    <t>Option name</t>
  </si>
  <si>
    <t>Option reference no.</t>
  </si>
  <si>
    <t>Type of option</t>
  </si>
  <si>
    <t>Preferred Option (Y/N)</t>
  </si>
  <si>
    <t>Earliest potential option start date (Year)</t>
  </si>
  <si>
    <t>Costs based on capacity</t>
  </si>
  <si>
    <t>WAFU on full implementation (Ml/d)</t>
  </si>
  <si>
    <t>NPV of WAFU
(Ml)</t>
  </si>
  <si>
    <t>CAPEX NPV
(£000)</t>
  </si>
  <si>
    <t>OPEX NPV
(£000)</t>
  </si>
  <si>
    <t>NPV of opex savings
(£000)</t>
  </si>
  <si>
    <t>NPV of carbon (£000)</t>
  </si>
  <si>
    <t>Social &amp; Env. NPV
(£000)</t>
  </si>
  <si>
    <t>TOTAL NPV
(£000)</t>
  </si>
  <si>
    <t>AIC
(p/m3)</t>
  </si>
  <si>
    <t>AISC
(p/m3)</t>
  </si>
  <si>
    <t>Scope confidence (score 1 to 5)</t>
  </si>
  <si>
    <t>Cost confidence (score 1 to 5)</t>
  </si>
  <si>
    <t>Cost component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</si>
  <si>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</si>
  <si>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</si>
  <si>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</si>
  <si>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</si>
  <si>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</si>
  <si>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</si>
  <si>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</si>
  <si>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</si>
  <si>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</si>
  <si>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</si>
  <si>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</si>
  <si>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</si>
  <si>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</si>
  <si>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</si>
  <si>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</si>
  <si>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</si>
  <si>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</si>
  <si>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</si>
  <si>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</si>
  <si>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</si>
  <si>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</si>
  <si>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</si>
  <si>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</si>
  <si>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</si>
  <si>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</si>
  <si>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</si>
  <si>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</si>
  <si>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</si>
  <si>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</si>
  <si>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</si>
  <si>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</si>
  <si>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</si>
  <si>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</si>
  <si>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</si>
  <si>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</si>
  <si>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Year 36</t>
  </si>
  <si>
    <t>Year 37</t>
  </si>
  <si>
    <t>Year 38</t>
  </si>
  <si>
    <t>Year 39</t>
  </si>
  <si>
    <t>Year 40</t>
  </si>
  <si>
    <t>Year 41</t>
  </si>
  <si>
    <t>Year 42</t>
  </si>
  <si>
    <t>Year 43</t>
  </si>
  <si>
    <t>Year 44</t>
  </si>
  <si>
    <t>Year 45</t>
  </si>
  <si>
    <t>Year 46</t>
  </si>
  <si>
    <t>Year 47</t>
  </si>
  <si>
    <t>Year 48</t>
  </si>
  <si>
    <t>Year 49</t>
  </si>
  <si>
    <t>Year 50</t>
  </si>
  <si>
    <t>Year 51</t>
  </si>
  <si>
    <t>Year 52</t>
  </si>
  <si>
    <t>Year 53</t>
  </si>
  <si>
    <t>Year 54</t>
  </si>
  <si>
    <t>Year 55</t>
  </si>
  <si>
    <t>Year 56</t>
  </si>
  <si>
    <t>Year 57</t>
  </si>
  <si>
    <t>Year 58</t>
  </si>
  <si>
    <t>Year 59</t>
  </si>
  <si>
    <t>Year 60</t>
  </si>
  <si>
    <t>Year 61</t>
  </si>
  <si>
    <t>Year 62</t>
  </si>
  <si>
    <t>Year 63</t>
  </si>
  <si>
    <t>Year 64</t>
  </si>
  <si>
    <t>Year 65</t>
  </si>
  <si>
    <t>Year 66</t>
  </si>
  <si>
    <t>Year 67</t>
  </si>
  <si>
    <t>Year 68</t>
  </si>
  <si>
    <t>Year 69</t>
  </si>
  <si>
    <t>Year 70</t>
  </si>
  <si>
    <t>Year 71</t>
  </si>
  <si>
    <t>Year 72</t>
  </si>
  <si>
    <t>Year 73</t>
  </si>
  <si>
    <t>Year 74</t>
  </si>
  <si>
    <t>Year 75</t>
  </si>
  <si>
    <t>Year 76</t>
  </si>
  <si>
    <t>Year 77</t>
  </si>
  <si>
    <t>Year 78</t>
  </si>
  <si>
    <t>Year 79</t>
  </si>
  <si>
    <t>Year 80</t>
  </si>
  <si>
    <t>Year 81</t>
  </si>
  <si>
    <t>Year 82</t>
  </si>
  <si>
    <t>Year 83</t>
  </si>
  <si>
    <t>Year 84</t>
  </si>
  <si>
    <t>Year 85</t>
  </si>
  <si>
    <t>Year 86</t>
  </si>
  <si>
    <t>Year 87</t>
  </si>
  <si>
    <t>Year 88</t>
  </si>
  <si>
    <t>Year 89</t>
  </si>
  <si>
    <t>Year 90</t>
  </si>
  <si>
    <t>Year 91</t>
  </si>
  <si>
    <t>Year 92</t>
  </si>
  <si>
    <t>Year 93</t>
  </si>
  <si>
    <t>Year 94</t>
  </si>
  <si>
    <t>Year 95</t>
  </si>
  <si>
    <t>Year 96</t>
  </si>
  <si>
    <t>Year 97</t>
  </si>
  <si>
    <t>Year 98</t>
  </si>
  <si>
    <t>Year 99</t>
  </si>
  <si>
    <t>Year 100</t>
  </si>
  <si>
    <t>Year 101</t>
  </si>
  <si>
    <t>Year 102</t>
  </si>
  <si>
    <t>Year 103</t>
  </si>
  <si>
    <t>Year 104</t>
  </si>
  <si>
    <t>58a</t>
  </si>
  <si>
    <t>RESOURCE SIDE</t>
  </si>
  <si>
    <t>58.1a</t>
  </si>
  <si>
    <t>Options to increase raw water abstractions</t>
  </si>
  <si>
    <t>Total Mld for SDB component</t>
  </si>
  <si>
    <t>58.1x</t>
  </si>
  <si>
    <t>Mains repair</t>
  </si>
  <si>
    <t>Capacity</t>
  </si>
  <si>
    <t>Gains in WAFU / Savings in demand</t>
  </si>
  <si>
    <t>Fixed capex</t>
  </si>
  <si>
    <t>£000s</t>
  </si>
  <si>
    <t>Variable capex</t>
  </si>
  <si>
    <t>Fixed opex</t>
  </si>
  <si>
    <t>Variable opex</t>
  </si>
  <si>
    <t>Opex savings</t>
  </si>
  <si>
    <t>Fixed env &amp; social</t>
  </si>
  <si>
    <t>Variable env &amp; social</t>
  </si>
  <si>
    <t>Fixed carbon costs</t>
  </si>
  <si>
    <t>Variable carbon costs</t>
  </si>
  <si>
    <t>Customer willingness to pay</t>
  </si>
  <si>
    <t>Sum of above (excl WAFU)</t>
  </si>
  <si>
    <t>58.2a</t>
  </si>
  <si>
    <t>Options to increase raw imports</t>
  </si>
  <si>
    <t>58.3a</t>
  </si>
  <si>
    <t>Options to increase potable imports</t>
  </si>
  <si>
    <t>58.4a</t>
  </si>
  <si>
    <t xml:space="preserve">Options to reduce raw water losses and operational use </t>
  </si>
  <si>
    <t>58.5a</t>
  </si>
  <si>
    <t>Options to reduce raw water exports</t>
  </si>
  <si>
    <t>58.6a</t>
  </si>
  <si>
    <t>Options to reduce potable water exports</t>
  </si>
  <si>
    <t>58.7a</t>
  </si>
  <si>
    <t>Other options to increase Deployable Output</t>
  </si>
  <si>
    <t>59a</t>
  </si>
  <si>
    <t xml:space="preserve">DISTRIBUTION SIDE </t>
  </si>
  <si>
    <t>59.1a</t>
  </si>
  <si>
    <t>Options to reduce Distribution Losses</t>
  </si>
  <si>
    <t>59.2a</t>
  </si>
  <si>
    <t>Options to reduce Distribution System Operating Use (DSOU) losses</t>
  </si>
  <si>
    <t>60a</t>
  </si>
  <si>
    <t xml:space="preserve">PRODUCTION SIDE </t>
  </si>
  <si>
    <t>60.1a</t>
  </si>
  <si>
    <t>Options to reduce treatment works losses</t>
  </si>
  <si>
    <t>60.2a</t>
  </si>
  <si>
    <t>Options to reduce outage</t>
  </si>
  <si>
    <t>61a</t>
  </si>
  <si>
    <t>CUSTOMER SIDE</t>
  </si>
  <si>
    <t>61.1a</t>
  </si>
  <si>
    <t>Options to change volume delivered to measured households</t>
  </si>
  <si>
    <t>61.2a</t>
  </si>
  <si>
    <t>Options to change volume delivered to unmeasured households</t>
  </si>
  <si>
    <t>61.3a</t>
  </si>
  <si>
    <t>Options to change volume delivered to measured non households</t>
  </si>
  <si>
    <t>61.4a</t>
  </si>
  <si>
    <t>Options to change volume delivered to unmeasured non households</t>
  </si>
  <si>
    <t>61.5a</t>
  </si>
  <si>
    <t>Options to reduce water taken unbilled</t>
  </si>
  <si>
    <t>61.6a</t>
  </si>
  <si>
    <t>Options impacting on measured Non Household - USPL</t>
  </si>
  <si>
    <t>61.7a</t>
  </si>
  <si>
    <t>Options impacting on unmeasured Non Household - USPL</t>
  </si>
  <si>
    <t>61.8a</t>
  </si>
  <si>
    <t>Options impacting on measured Household - USPL</t>
  </si>
  <si>
    <t>61.9a</t>
  </si>
  <si>
    <t>Options impacting on unmeasured Household - USPL</t>
  </si>
  <si>
    <t>61.10a</t>
  </si>
  <si>
    <t>Options impacting on Void properties - USPL</t>
  </si>
  <si>
    <t>RZCOSTSHERE</t>
  </si>
  <si>
    <t>Start dates</t>
  </si>
  <si>
    <t>Option Categories</t>
  </si>
  <si>
    <t>Aquifer recharge</t>
  </si>
  <si>
    <t>Bulk supply</t>
  </si>
  <si>
    <t>Conjunctive use</t>
  </si>
  <si>
    <t>Desalination</t>
  </si>
  <si>
    <t>Effluent reuse</t>
  </si>
  <si>
    <t>GW enhancement</t>
  </si>
  <si>
    <t>GW new</t>
  </si>
  <si>
    <t>Reservoir enlargement</t>
  </si>
  <si>
    <t>New reservoir</t>
  </si>
  <si>
    <t>2029-30</t>
  </si>
  <si>
    <t>SW enhancement</t>
  </si>
  <si>
    <t>2030-31</t>
  </si>
  <si>
    <t>SW new</t>
  </si>
  <si>
    <t>2031-32</t>
  </si>
  <si>
    <t>Active leakage management</t>
  </si>
  <si>
    <t>Mains replacement (not trunk mains)</t>
  </si>
  <si>
    <t>Pressure management</t>
  </si>
  <si>
    <t>Other leakage control</t>
  </si>
  <si>
    <t>Trunk mains renewal</t>
  </si>
  <si>
    <t>Pumps</t>
  </si>
  <si>
    <t>Service reservoir</t>
  </si>
  <si>
    <t>Water treatment works loss recovery</t>
  </si>
  <si>
    <t>Water treatment works capacity increase</t>
  </si>
  <si>
    <t>Cistern displacement device</t>
  </si>
  <si>
    <t>Household water audit</t>
  </si>
  <si>
    <t>Commercial water audit</t>
  </si>
  <si>
    <t>Customer education / awareness</t>
  </si>
  <si>
    <t>Other water efficiency</t>
  </si>
  <si>
    <t>Metering optants</t>
  </si>
  <si>
    <t>Metering change of occupancy</t>
  </si>
  <si>
    <t>Metering compulsory</t>
  </si>
  <si>
    <t>Metering other selective</t>
  </si>
  <si>
    <t>Supply pipe repairs / replacement</t>
  </si>
  <si>
    <t>Outdoor water efficiency devices</t>
  </si>
  <si>
    <t>Retrofitting indoor water efficiency devices</t>
  </si>
  <si>
    <t>Alternative tariffs</t>
  </si>
  <si>
    <t>Collaborative R&amp;D</t>
  </si>
  <si>
    <t>Table 6: Preferred list of water management options</t>
  </si>
  <si>
    <t>DRY YEAR PLANNED GAINS IN WAFU OR SAVINGS IN DEMAND (Ml/d) - TO BE COMPLETED FOR ALL PREFERRED OPTIONS 
(WAFU gains for each year are individual year gains and not cumulative gains)</t>
  </si>
  <si>
    <t>Row Ref</t>
  </si>
  <si>
    <t>Option Name  
[Insert / delete non-numbered lines to suit]</t>
  </si>
  <si>
    <t>Option Reference No.</t>
  </si>
  <si>
    <t>Resource Management</t>
  </si>
  <si>
    <t>Increase raw water abstractions</t>
  </si>
  <si>
    <t>(insert row above)</t>
  </si>
  <si>
    <t>Raw water imports</t>
  </si>
  <si>
    <t>Potable water Imports (input reductions as -ve)</t>
  </si>
  <si>
    <t>Reduce raw water losses and operational use 
(input as -ve)</t>
  </si>
  <si>
    <t>Reduced raw water export (including non potable supplies)</t>
  </si>
  <si>
    <t>Reduce raw water exports  (input as -ve)</t>
  </si>
  <si>
    <t>Reduce non potable supplies (input as -ve)</t>
  </si>
  <si>
    <t>Reduce potable water exports (input as -ve)</t>
  </si>
  <si>
    <t>Other options to increase deployable output</t>
  </si>
  <si>
    <t>Distribution Side Management</t>
  </si>
  <si>
    <t>Reduce distribution losses  (input as -ve)</t>
  </si>
  <si>
    <t>Reduce distribution system operational use (DSOU)  (input as -ve)</t>
  </si>
  <si>
    <t>Production Side Management, Specify Below....</t>
  </si>
  <si>
    <t>Reduce treatment works losses (input as -ve)</t>
  </si>
  <si>
    <t>Reduce outages (input as -ve)</t>
  </si>
  <si>
    <t>Customer Side Management</t>
  </si>
  <si>
    <t>Change volume delivered to measured non households 
(input reductions as -ve)</t>
  </si>
  <si>
    <t>Change volume delivered to unmeasured non households
(input reductions as -ve)</t>
  </si>
  <si>
    <t>Change volume delivered to measured households
(input reductions as -ve)</t>
  </si>
  <si>
    <t>Change volume delivered to unmeasured households
(input reductions as -ve)</t>
  </si>
  <si>
    <t>Options to reduce water taken unbilled (input as -ve)</t>
  </si>
  <si>
    <t>Options impacting on measured Non Household - USPL
(input reductions as -ve)</t>
  </si>
  <si>
    <t>l/pr</t>
  </si>
  <si>
    <t>Options impacting on unmeasured Non Household - USPL
(input reductions as -ve)</t>
  </si>
  <si>
    <t>Options impacting on measured Household - USPL
(input reductions as -ve)</t>
  </si>
  <si>
    <t>Options impacting on unmeasured Household - USPL
(input reductions as -ve)</t>
  </si>
  <si>
    <t>Options impacting on Void properties - USPL
(input reductions as -ve)</t>
  </si>
  <si>
    <t>Table 7: Final planning water supply</t>
  </si>
  <si>
    <t>1FP</t>
  </si>
  <si>
    <t>Raw Water Abstracted</t>
  </si>
  <si>
    <t>2FP</t>
  </si>
  <si>
    <t xml:space="preserve">Raw Water Imported </t>
  </si>
  <si>
    <t>2BL+ (6. Preferred scenario ref 58.2)</t>
  </si>
  <si>
    <t>3FP</t>
  </si>
  <si>
    <t>Potable Water Imported</t>
  </si>
  <si>
    <t>3BL+ (6. Preferred scenario ref 58.3)</t>
  </si>
  <si>
    <t>Resource (and process) losses</t>
  </si>
  <si>
    <t>5FP</t>
  </si>
  <si>
    <t>Raw Water Exported (raw exports and non potable uses)</t>
  </si>
  <si>
    <t>5BL+ (6. Preferred scenario ref 58.5)</t>
  </si>
  <si>
    <t>6FP</t>
  </si>
  <si>
    <t>Potable Water Exported</t>
  </si>
  <si>
    <t>6BL+ (6. Preferred scenario ref 58.6)</t>
  </si>
  <si>
    <t>-</t>
  </si>
  <si>
    <t>7FP</t>
  </si>
  <si>
    <t>Deployable Output</t>
  </si>
  <si>
    <t>9FP</t>
  </si>
  <si>
    <t>10FP</t>
  </si>
  <si>
    <t>10BL+ (6. Preferred scenario ref 60.2)</t>
  </si>
  <si>
    <t>Table 8: Final planning water demand</t>
  </si>
  <si>
    <t>Derivation / Impact of preferred options</t>
  </si>
  <si>
    <t>19FP</t>
  </si>
  <si>
    <t>Water Delivered Measured Non Household</t>
  </si>
  <si>
    <t>Calculated BL+Preferred options</t>
  </si>
  <si>
    <t>20FP</t>
  </si>
  <si>
    <t>Water Delivered Unmeasured Non Household</t>
  </si>
  <si>
    <t>21FP</t>
  </si>
  <si>
    <t>Water Delivered Measured Household</t>
  </si>
  <si>
    <t>22FP</t>
  </si>
  <si>
    <t>Water Delivered Unmeasured Household</t>
  </si>
  <si>
    <t>23FP</t>
  </si>
  <si>
    <t>19FP-34FP</t>
  </si>
  <si>
    <t>24FP</t>
  </si>
  <si>
    <t>20FP-35FP</t>
  </si>
  <si>
    <t>21FP-36FP</t>
  </si>
  <si>
    <t>22FP-37FP</t>
  </si>
  <si>
    <t>27 -</t>
  </si>
  <si>
    <t>n/a in FP</t>
  </si>
  <si>
    <t xml:space="preserve"> -  </t>
  </si>
  <si>
    <t>28 -</t>
  </si>
  <si>
    <t>29FP</t>
  </si>
  <si>
    <t>(25FP*1,000,000)/(51FP*1,000)</t>
  </si>
  <si>
    <t>29.1FP</t>
  </si>
  <si>
    <t>Input brief explanation here</t>
  </si>
  <si>
    <t>29.2FP</t>
  </si>
  <si>
    <t>29.3FP</t>
  </si>
  <si>
    <t>29.4FP</t>
  </si>
  <si>
    <t>29.5FP</t>
  </si>
  <si>
    <t>29.6FP</t>
  </si>
  <si>
    <t>30FP</t>
  </si>
  <si>
    <t>(26FP*1,000,000)/(52FP*1,000)</t>
  </si>
  <si>
    <t>30.1FP</t>
  </si>
  <si>
    <t>30.2FP</t>
  </si>
  <si>
    <t>30.3FP</t>
  </si>
  <si>
    <t>30.4FP</t>
  </si>
  <si>
    <t>30.5FP</t>
  </si>
  <si>
    <t>30.6FP</t>
  </si>
  <si>
    <t>31FP</t>
  </si>
  <si>
    <t>((25FP+26FP)*1,000,000))/(51FP+52FP*1,000)</t>
  </si>
  <si>
    <t>32FP</t>
  </si>
  <si>
    <t>33FP</t>
  </si>
  <si>
    <t>34FP</t>
  </si>
  <si>
    <t>35FP</t>
  </si>
  <si>
    <t>36FP</t>
  </si>
  <si>
    <t>37FP</t>
  </si>
  <si>
    <t>38FP</t>
  </si>
  <si>
    <t>39FP</t>
  </si>
  <si>
    <t>Sum(34FP:39FP)</t>
  </si>
  <si>
    <t>41FP</t>
  </si>
  <si>
    <t>(40FP*1,000,000)/(48FP*1,000)</t>
  </si>
  <si>
    <t>42FP</t>
  </si>
  <si>
    <t>Measured Non Household - Properties</t>
  </si>
  <si>
    <t>43FP</t>
  </si>
  <si>
    <t>Unmeasured Non Household - Properties</t>
  </si>
  <si>
    <t>44FP</t>
  </si>
  <si>
    <t>45FP</t>
  </si>
  <si>
    <t>Measured Household - Properties (excl voids)</t>
  </si>
  <si>
    <t>Pre-plan year = input.
Forecast years = Previous year 45FP + sum(45.1FP:45.6FP)</t>
  </si>
  <si>
    <t>45.1FP</t>
  </si>
  <si>
    <t>New properties</t>
  </si>
  <si>
    <t>45.2FP</t>
  </si>
  <si>
    <t>45.3FP</t>
  </si>
  <si>
    <t>45.4FP</t>
  </si>
  <si>
    <t>45.5FP</t>
  </si>
  <si>
    <t>Selective metering properties</t>
  </si>
  <si>
    <t>45.6FP</t>
  </si>
  <si>
    <t>45.7FP</t>
  </si>
  <si>
    <t>46FP</t>
  </si>
  <si>
    <t>47FP</t>
  </si>
  <si>
    <t>48FP</t>
  </si>
  <si>
    <t>SUM(42FP:45FP)+45.7FP+46FP+47FP</t>
  </si>
  <si>
    <t>49FP</t>
  </si>
  <si>
    <t>50FP</t>
  </si>
  <si>
    <t>51FP</t>
  </si>
  <si>
    <t>52FP</t>
  </si>
  <si>
    <t>53FP</t>
  </si>
  <si>
    <t>49FP+Sum(50FP:52FP)</t>
  </si>
  <si>
    <t>54FP</t>
  </si>
  <si>
    <t>51FP/45FP</t>
  </si>
  <si>
    <t>55FP</t>
  </si>
  <si>
    <t>56FP</t>
  </si>
  <si>
    <t>45FP/45FP+46FP</t>
  </si>
  <si>
    <t>57FP</t>
  </si>
  <si>
    <t>45FP/(45FP+45.7FP+46FP+47FP)</t>
  </si>
  <si>
    <t>Table 9: Final planning water supply</t>
  </si>
  <si>
    <t>11FP</t>
  </si>
  <si>
    <t>Distribution Input</t>
  </si>
  <si>
    <t>19FP+20FP+21FP+22FP+32FP+33FP+38FP+39FP</t>
  </si>
  <si>
    <t>12FP</t>
  </si>
  <si>
    <t>12FP+(2FP+3FP)-(5FP+6FP)</t>
  </si>
  <si>
    <t>14FP</t>
  </si>
  <si>
    <t>15FP</t>
  </si>
  <si>
    <t>14FP+15FP</t>
  </si>
  <si>
    <t>13FP-11FP</t>
  </si>
  <si>
    <t>18FP</t>
  </si>
  <si>
    <t>17FP-16FP</t>
  </si>
  <si>
    <t>Table 10: Drought plan links and Deployable Output Overview</t>
  </si>
  <si>
    <t>10.1 Planning scenarios</t>
  </si>
  <si>
    <t>10.2 Water resources management plan</t>
  </si>
  <si>
    <t>10.3 Drought plan</t>
  </si>
  <si>
    <t>10.4 Demand</t>
  </si>
  <si>
    <t>Drought Scenarios</t>
  </si>
  <si>
    <t>Drought
Description</t>
  </si>
  <si>
    <t>Drought Severity</t>
  </si>
  <si>
    <t>Plan in which scenario is used (highlights overlaps)</t>
  </si>
  <si>
    <t>Unrestricted Demand</t>
  </si>
  <si>
    <t>Restricted Demand</t>
  </si>
  <si>
    <t>WRMP</t>
  </si>
  <si>
    <t>Drought
Plan</t>
  </si>
  <si>
    <t>Description</t>
  </si>
  <si>
    <t>Marginal
Benefit (Ml/d)</t>
  </si>
  <si>
    <t>DO (Ml/d)</t>
  </si>
  <si>
    <t>Historic Droughts</t>
  </si>
  <si>
    <t>Additional Drought Scenarios</t>
  </si>
  <si>
    <t>10.5 Summary report</t>
  </si>
  <si>
    <t>WRMP DO Overview</t>
  </si>
  <si>
    <t>Drought Plan Overview</t>
  </si>
  <si>
    <t>Impact on Supply Demand</t>
  </si>
  <si>
    <t>Demands</t>
  </si>
  <si>
    <t>Data validation: Cell D20</t>
  </si>
  <si>
    <t>Dry Year Annual Average</t>
  </si>
  <si>
    <t>Dry Year Critical Period</t>
  </si>
  <si>
    <t>Dry Year Annual Average - benchmarking data</t>
  </si>
  <si>
    <t>Dry Year Critical Period - benchmarking data</t>
  </si>
  <si>
    <t>Drought Supply Measures and Demand Restrictions Further Details</t>
  </si>
  <si>
    <t>WRMP
Additional Yield from Drought Supply Measures (eg drought permits or orders)</t>
  </si>
  <si>
    <t>Drought Plan
Additional Yield from Further Supply Measures (eg drought permits or orders)</t>
  </si>
  <si>
    <t>WRMP DO
 Levels of Service</t>
  </si>
  <si>
    <t>WRMP
Impact on DO of drought plan Demand Restrictions (eg TUBs)</t>
  </si>
  <si>
    <t>Drought Plan
Impact on DO of Further Demand Restrictions (eg TUBs)</t>
  </si>
  <si>
    <t>WRMP
DO of Sources
 (not including drought measures)</t>
  </si>
  <si>
    <t>Fixed and Variable costs, Net Present Value, AIC and AISC of all feasible options (confidential)</t>
  </si>
  <si>
    <t>Grouped licences</t>
  </si>
  <si>
    <t>Additional notes (if desired)</t>
  </si>
  <si>
    <t>Financing costs</t>
  </si>
  <si>
    <t>7FP-(9FP+10FP)</t>
  </si>
  <si>
    <t>7BL+ 8BL+ (6. Preferred scenario ref 58.7) + (6. Preferred scenario ref 58.1)</t>
  </si>
  <si>
    <t>9BL+ (6. Preferred scenario ref 60.1)+(6. Preferred scenario ref 58.4)</t>
  </si>
  <si>
    <t>Dŵr Cymru Welsh Water</t>
  </si>
  <si>
    <t>2015-16</t>
  </si>
  <si>
    <t>Vowchuch</t>
  </si>
  <si>
    <t>1 in 20</t>
  </si>
  <si>
    <t>Ian Brown</t>
  </si>
  <si>
    <t>2045-46</t>
  </si>
  <si>
    <t>2046-47</t>
  </si>
  <si>
    <t>2047-48</t>
  </si>
  <si>
    <t>2048-49</t>
  </si>
  <si>
    <t>2049-50</t>
  </si>
  <si>
    <t>Reported DO for WRMP tables highlighted in yellow</t>
  </si>
  <si>
    <t>19/55/17/0451</t>
  </si>
  <si>
    <t>VOWCHURCH BOREHOLE (D)</t>
  </si>
  <si>
    <t>GW</t>
  </si>
  <si>
    <t>Daily abstraction licence limit at Vowchurch boreholes.</t>
  </si>
  <si>
    <t>0.58% in any given year</t>
  </si>
  <si>
    <t>Y</t>
  </si>
  <si>
    <t>n/a</t>
  </si>
  <si>
    <t>1 in 200</t>
  </si>
  <si>
    <t>Severe Drought</t>
  </si>
  <si>
    <t>n</t>
  </si>
  <si>
    <t>&lt;2.4</t>
  </si>
  <si>
    <t>&lt;2.36</t>
  </si>
  <si>
    <t>DO Approach - The ‘explicit levels of service’ (UKWIR, 2014) approach
LoS: &gt;1 in 43 for TUBs and NEUBs
Constraint on DO: daily abstraction licence limit at Vowchurch boreholes
Critical Year(s): 2003
Data length, quality: 1973-2015 (43 years), confidence rating AC
Approach to Drought Severity: worst historic in time series</t>
  </si>
  <si>
    <t xml:space="preserve">Tested to 1 in 200 as per OFWAT PR19 guidance. </t>
  </si>
  <si>
    <t>EVA analysis of river flows indicates a risk of there being insufficent water available under a 1 in 200 drought event. However, we have not formally calculated a DO based on this but have assumed it would be less than the worst historic.</t>
  </si>
  <si>
    <t xml:space="preserve">Demand reductions have not been triggered in the baseline DO model run. </t>
  </si>
  <si>
    <t xml:space="preserve">Please see Vowchurch zonal summary in Appendix 1 of our Drought Plan. </t>
  </si>
  <si>
    <t>Potable water imported from:  Hereford/Llyswen</t>
  </si>
  <si>
    <t xml:space="preserve">
For droughts more severe than 1 in 200, we would look to our drought supply side mitigation measures as outlined in our drought plan.   Our current Drought Plan is available on https://welshwater.com/en/My-Water/Water-Resources/Drought-Plan.aspx</t>
  </si>
  <si>
    <t>NO DEFICIT</t>
  </si>
  <si>
    <t>v15 - June 2018</t>
  </si>
  <si>
    <t>DryYr_Vowchurch_FinalPlan_Version6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</si>
</sst>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yyyy\-yy"/>
    <numFmt numFmtId="165" formatCode="0.0"/>
    <numFmt numFmtId="166" formatCode="0.000"/>
    <numFmt numFmtId="167" formatCode="#,##0.0"/>
  </numFmts>
  <fonts count="61" x14ac:knownFonts="1">
    <font>
      <sz val="12"/>
      <color theme="1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indexed="47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47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0"/>
      <color indexed="55"/>
      <name val="Arial"/>
      <family val="2"/>
    </font>
    <font>
      <b/>
      <sz val="10"/>
      <color indexed="23"/>
      <name val="Arial"/>
      <family val="2"/>
    </font>
    <font>
      <b/>
      <sz val="10"/>
      <color indexed="10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sz val="10.5"/>
      <color indexed="10"/>
      <name val="Arial"/>
      <family val="2"/>
    </font>
    <font>
      <sz val="10.5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sz val="12"/>
      <color indexed="10"/>
      <name val="Arial"/>
      <family val="2"/>
    </font>
    <font>
      <sz val="10"/>
      <color indexed="9"/>
      <name val="Arial"/>
      <family val="2"/>
    </font>
    <font>
      <b/>
      <sz val="14"/>
      <color indexed="10"/>
      <name val="Arial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2"/>
      <color indexed="23"/>
      <name val="Arial"/>
      <family val="2"/>
    </font>
    <font>
      <b/>
      <sz val="10"/>
      <color indexed="9"/>
      <name val="Arial"/>
      <family val="2"/>
    </font>
    <font>
      <sz val="14"/>
      <color indexed="10"/>
      <name val="Arial"/>
      <family val="2"/>
    </font>
    <font>
      <b/>
      <sz val="14"/>
      <color indexed="23"/>
      <name val="Arial"/>
      <family val="2"/>
    </font>
    <font>
      <sz val="10"/>
      <color indexed="22"/>
      <name val="Arial"/>
      <family val="2"/>
    </font>
    <font>
      <sz val="11"/>
      <color indexed="55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b/>
      <sz val="18"/>
      <name val="Arial"/>
      <family val="2"/>
    </font>
    <font>
      <b/>
      <sz val="11"/>
      <color rgb="FF000000"/>
      <name val="Calibri"/>
      <family val="2"/>
    </font>
    <font>
      <sz val="12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0"/>
      <color theme="0" tint="-0.499984740745262"/>
      <name val="Arial"/>
      <family val="2"/>
    </font>
    <font>
      <sz val="8"/>
      <color rgb="FF00B05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 tint="-0.249977111117893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 diagonalDown="1">
      <left style="thin">
        <color indexed="9"/>
      </left>
      <right style="thin">
        <color indexed="9"/>
      </right>
      <top/>
      <bottom style="thin">
        <color indexed="9"/>
      </bottom>
      <diagonal style="thin">
        <color indexed="9"/>
      </diagonal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23"/>
      </right>
      <top/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</borders>
  <cellStyleXfs count="10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0" fontId="53" fillId="0" borderId="0"/>
  </cellStyleXfs>
  <cellXfs count="1039">
    <xf numFmtId="0" fontId="0" fillId="0" borderId="0" xfId="0"/>
    <xf numFmtId="0" fontId="1" fillId="0" borderId="0" xfId="1" applyNumberFormat="1" applyProtection="1"/>
    <xf numFmtId="0" fontId="1" fillId="0" borderId="0" xfId="1" applyProtection="1"/>
    <xf numFmtId="0" fontId="1" fillId="0" borderId="2" xfId="1" applyBorder="1" applyProtection="1"/>
    <xf numFmtId="0" fontId="1" fillId="0" borderId="3" xfId="1" applyBorder="1" applyProtection="1"/>
    <xf numFmtId="0" fontId="1" fillId="0" borderId="0" xfId="1" applyBorder="1" applyProtection="1"/>
    <xf numFmtId="0" fontId="1" fillId="0" borderId="5" xfId="1" applyBorder="1" applyProtection="1"/>
    <xf numFmtId="0" fontId="3" fillId="0" borderId="0" xfId="1" applyFont="1" applyBorder="1" applyAlignment="1" applyProtection="1">
      <alignment vertical="center"/>
    </xf>
    <xf numFmtId="0" fontId="6" fillId="0" borderId="1" xfId="1" applyFont="1" applyBorder="1" applyAlignment="1" applyProtection="1">
      <alignment vertical="center"/>
    </xf>
    <xf numFmtId="0" fontId="7" fillId="0" borderId="0" xfId="1" applyFont="1" applyFill="1" applyBorder="1" applyAlignment="1" applyProtection="1">
      <alignment wrapText="1"/>
    </xf>
    <xf numFmtId="0" fontId="7" fillId="2" borderId="4" xfId="1" applyFont="1" applyFill="1" applyBorder="1" applyProtection="1"/>
    <xf numFmtId="0" fontId="7" fillId="2" borderId="0" xfId="1" applyFont="1" applyFill="1" applyBorder="1" applyAlignment="1" applyProtection="1">
      <alignment horizontal="center"/>
    </xf>
    <xf numFmtId="2" fontId="8" fillId="0" borderId="6" xfId="1" applyNumberFormat="1" applyFont="1" applyFill="1" applyBorder="1" applyAlignment="1" applyProtection="1">
      <alignment horizontal="left"/>
      <protection locked="0"/>
    </xf>
    <xf numFmtId="0" fontId="9" fillId="0" borderId="0" xfId="1" applyFont="1" applyBorder="1" applyProtection="1"/>
    <xf numFmtId="0" fontId="3" fillId="0" borderId="0" xfId="1" applyFont="1" applyBorder="1" applyProtection="1"/>
    <xf numFmtId="0" fontId="3" fillId="0" borderId="5" xfId="1" applyFont="1" applyBorder="1" applyProtection="1"/>
    <xf numFmtId="0" fontId="9" fillId="0" borderId="0" xfId="1" applyFont="1" applyProtection="1"/>
    <xf numFmtId="1" fontId="8" fillId="0" borderId="6" xfId="1" applyNumberFormat="1" applyFont="1" applyFill="1" applyBorder="1" applyAlignment="1" applyProtection="1">
      <alignment horizontal="left"/>
      <protection locked="0"/>
    </xf>
    <xf numFmtId="0" fontId="7" fillId="0" borderId="4" xfId="1" applyFont="1" applyFill="1" applyBorder="1" applyProtection="1"/>
    <xf numFmtId="0" fontId="10" fillId="0" borderId="0" xfId="1" applyFont="1" applyBorder="1" applyProtection="1"/>
    <xf numFmtId="0" fontId="7" fillId="2" borderId="0" xfId="1" applyFont="1" applyFill="1" applyBorder="1" applyAlignment="1" applyProtection="1">
      <alignment horizontal="right"/>
    </xf>
    <xf numFmtId="0" fontId="8" fillId="0" borderId="6" xfId="3" applyFont="1" applyFill="1" applyBorder="1" applyAlignment="1" applyProtection="1">
      <alignment horizontal="left"/>
      <protection locked="0"/>
    </xf>
    <xf numFmtId="164" fontId="8" fillId="0" borderId="6" xfId="1" applyNumberFormat="1" applyFont="1" applyFill="1" applyBorder="1" applyAlignment="1" applyProtection="1">
      <alignment horizontal="left"/>
      <protection locked="0"/>
    </xf>
    <xf numFmtId="0" fontId="7" fillId="2" borderId="7" xfId="1" applyFont="1" applyFill="1" applyBorder="1" applyProtection="1">
      <protection locked="0"/>
    </xf>
    <xf numFmtId="0" fontId="7" fillId="2" borderId="0" xfId="1" applyFont="1" applyFill="1" applyBorder="1" applyProtection="1"/>
    <xf numFmtId="14" fontId="8" fillId="0" borderId="6" xfId="1" applyNumberFormat="1" applyFont="1" applyFill="1" applyBorder="1" applyAlignment="1" applyProtection="1">
      <alignment horizontal="left"/>
      <protection locked="0"/>
    </xf>
    <xf numFmtId="2" fontId="8" fillId="0" borderId="0" xfId="1" applyNumberFormat="1" applyFont="1" applyFill="1" applyBorder="1" applyAlignment="1" applyProtection="1">
      <alignment horizontal="left"/>
      <protection locked="0"/>
    </xf>
    <xf numFmtId="0" fontId="3" fillId="0" borderId="0" xfId="1" applyFont="1" applyProtection="1"/>
    <xf numFmtId="0" fontId="8" fillId="0" borderId="0" xfId="1" applyFont="1" applyBorder="1" applyProtection="1"/>
    <xf numFmtId="0" fontId="12" fillId="2" borderId="4" xfId="1" applyFont="1" applyFill="1" applyBorder="1" applyProtection="1"/>
    <xf numFmtId="0" fontId="13" fillId="0" borderId="0" xfId="1" applyFont="1" applyProtection="1"/>
    <xf numFmtId="0" fontId="2" fillId="0" borderId="0" xfId="1" applyFont="1" applyFill="1" applyBorder="1" applyAlignment="1" applyProtection="1">
      <alignment wrapText="1"/>
    </xf>
    <xf numFmtId="0" fontId="3" fillId="0" borderId="2" xfId="1" applyFont="1" applyBorder="1" applyAlignment="1" applyProtection="1">
      <alignment vertical="center"/>
    </xf>
    <xf numFmtId="0" fontId="1" fillId="0" borderId="2" xfId="1" applyFill="1" applyBorder="1" applyProtection="1"/>
    <xf numFmtId="0" fontId="1" fillId="0" borderId="4" xfId="1" applyBorder="1" applyProtection="1"/>
    <xf numFmtId="0" fontId="3" fillId="0" borderId="8" xfId="1" applyFont="1" applyFill="1" applyBorder="1" applyProtection="1"/>
    <xf numFmtId="0" fontId="3" fillId="0" borderId="0" xfId="1" applyFont="1" applyFill="1" applyBorder="1" applyProtection="1"/>
    <xf numFmtId="0" fontId="1" fillId="0" borderId="0" xfId="1" applyFill="1" applyBorder="1" applyProtection="1"/>
    <xf numFmtId="0" fontId="14" fillId="0" borderId="0" xfId="1" applyFont="1" applyFill="1" applyProtection="1"/>
    <xf numFmtId="0" fontId="3" fillId="3" borderId="8" xfId="1" applyFont="1" applyFill="1" applyBorder="1" applyProtection="1"/>
    <xf numFmtId="0" fontId="3" fillId="0" borderId="4" xfId="1" applyFont="1" applyBorder="1" applyProtection="1"/>
    <xf numFmtId="0" fontId="3" fillId="4" borderId="8" xfId="1" applyFont="1" applyFill="1" applyBorder="1" applyProtection="1"/>
    <xf numFmtId="0" fontId="3" fillId="5" borderId="8" xfId="1" applyFont="1" applyFill="1" applyBorder="1" applyProtection="1"/>
    <xf numFmtId="0" fontId="3" fillId="6" borderId="8" xfId="1" applyFont="1" applyFill="1" applyBorder="1" applyProtection="1"/>
    <xf numFmtId="0" fontId="3" fillId="0" borderId="9" xfId="1" applyFont="1" applyFill="1" applyBorder="1" applyProtection="1"/>
    <xf numFmtId="0" fontId="3" fillId="0" borderId="10" xfId="1" applyFont="1" applyFill="1" applyBorder="1" applyProtection="1"/>
    <xf numFmtId="0" fontId="1" fillId="0" borderId="10" xfId="1" applyFill="1" applyBorder="1" applyProtection="1"/>
    <xf numFmtId="0" fontId="1" fillId="0" borderId="11" xfId="1" applyBorder="1" applyProtection="1"/>
    <xf numFmtId="0" fontId="15" fillId="0" borderId="2" xfId="1" applyFont="1" applyBorder="1" applyProtection="1"/>
    <xf numFmtId="0" fontId="6" fillId="0" borderId="2" xfId="1" applyFont="1" applyBorder="1" applyAlignment="1" applyProtection="1">
      <alignment vertical="center"/>
    </xf>
    <xf numFmtId="0" fontId="6" fillId="0" borderId="2" xfId="1" applyFont="1" applyBorder="1"/>
    <xf numFmtId="0" fontId="7" fillId="0" borderId="4" xfId="1" applyFont="1" applyBorder="1" applyProtection="1"/>
    <xf numFmtId="0" fontId="5" fillId="0" borderId="0" xfId="2" applyFont="1" applyBorder="1" applyAlignment="1" applyProtection="1"/>
    <xf numFmtId="0" fontId="3" fillId="2" borderId="0" xfId="1" applyFont="1" applyFill="1" applyBorder="1" applyProtection="1"/>
    <xf numFmtId="0" fontId="4" fillId="0" borderId="0" xfId="2" applyBorder="1" applyAlignment="1" applyProtection="1"/>
    <xf numFmtId="0" fontId="7" fillId="0" borderId="9" xfId="1" applyFont="1" applyBorder="1" applyProtection="1"/>
    <xf numFmtId="0" fontId="7" fillId="0" borderId="10" xfId="1" applyFont="1" applyFill="1" applyBorder="1" applyProtection="1"/>
    <xf numFmtId="0" fontId="3" fillId="2" borderId="10" xfId="1" applyFont="1" applyFill="1" applyBorder="1" applyProtection="1"/>
    <xf numFmtId="0" fontId="3" fillId="0" borderId="10" xfId="1" applyFont="1" applyBorder="1" applyProtection="1"/>
    <xf numFmtId="0" fontId="1" fillId="0" borderId="10" xfId="1" applyBorder="1" applyProtection="1"/>
    <xf numFmtId="0" fontId="5" fillId="0" borderId="10" xfId="2" applyFont="1" applyBorder="1" applyAlignment="1" applyProtection="1"/>
    <xf numFmtId="0" fontId="3" fillId="0" borderId="11" xfId="1" applyFont="1" applyBorder="1" applyProtection="1"/>
    <xf numFmtId="0" fontId="7" fillId="0" borderId="0" xfId="1" applyFont="1" applyBorder="1" applyProtection="1"/>
    <xf numFmtId="0" fontId="1" fillId="0" borderId="12" xfId="1" applyBorder="1" applyProtection="1"/>
    <xf numFmtId="0" fontId="1" fillId="0" borderId="12" xfId="1" applyBorder="1" applyAlignment="1" applyProtection="1">
      <alignment horizontal="center"/>
    </xf>
    <xf numFmtId="0" fontId="16" fillId="0" borderId="13" xfId="1" applyFont="1" applyFill="1" applyBorder="1" applyProtection="1"/>
    <xf numFmtId="0" fontId="1" fillId="0" borderId="13" xfId="1" applyFill="1" applyBorder="1" applyProtection="1"/>
    <xf numFmtId="0" fontId="1" fillId="0" borderId="13" xfId="1" applyFill="1" applyBorder="1" applyAlignment="1" applyProtection="1">
      <alignment horizontal="center"/>
    </xf>
    <xf numFmtId="0" fontId="17" fillId="0" borderId="13" xfId="1" applyFont="1" applyFill="1" applyBorder="1" applyAlignment="1" applyProtection="1">
      <alignment horizontal="left"/>
    </xf>
    <xf numFmtId="0" fontId="18" fillId="0" borderId="12" xfId="1" applyFont="1" applyFill="1" applyBorder="1" applyAlignment="1" applyProtection="1">
      <alignment horizontal="center"/>
      <protection hidden="1"/>
    </xf>
    <xf numFmtId="0" fontId="18" fillId="0" borderId="12" xfId="1" applyFont="1" applyFill="1" applyBorder="1" applyAlignment="1" applyProtection="1">
      <alignment horizontal="left"/>
      <protection hidden="1"/>
    </xf>
    <xf numFmtId="0" fontId="18" fillId="0" borderId="14" xfId="1" applyFont="1" applyFill="1" applyBorder="1" applyAlignment="1" applyProtection="1">
      <alignment horizontal="center"/>
      <protection hidden="1"/>
    </xf>
    <xf numFmtId="1" fontId="18" fillId="0" borderId="12" xfId="1" applyNumberFormat="1" applyFont="1" applyFill="1" applyBorder="1" applyAlignment="1" applyProtection="1">
      <alignment horizontal="center" wrapText="1"/>
      <protection hidden="1"/>
    </xf>
    <xf numFmtId="0" fontId="18" fillId="0" borderId="12" xfId="1" applyNumberFormat="1" applyFont="1" applyFill="1" applyBorder="1" applyAlignment="1" applyProtection="1">
      <alignment horizontal="center" wrapText="1"/>
      <protection hidden="1"/>
    </xf>
    <xf numFmtId="0" fontId="19" fillId="0" borderId="12" xfId="1" applyFont="1" applyFill="1" applyBorder="1" applyAlignment="1" applyProtection="1">
      <alignment horizontal="center"/>
      <protection hidden="1"/>
    </xf>
    <xf numFmtId="0" fontId="18" fillId="0" borderId="12" xfId="1" applyFont="1" applyFill="1" applyBorder="1" applyAlignment="1" applyProtection="1">
      <protection hidden="1"/>
    </xf>
    <xf numFmtId="0" fontId="19" fillId="0" borderId="15" xfId="1" applyFont="1" applyFill="1" applyBorder="1" applyAlignment="1" applyProtection="1">
      <alignment horizontal="center"/>
      <protection hidden="1"/>
    </xf>
    <xf numFmtId="0" fontId="18" fillId="0" borderId="15" xfId="1" applyFont="1" applyFill="1" applyBorder="1" applyAlignment="1" applyProtection="1">
      <alignment horizontal="center"/>
      <protection hidden="1"/>
    </xf>
    <xf numFmtId="0" fontId="20" fillId="0" borderId="12" xfId="1" applyFont="1" applyFill="1" applyBorder="1" applyAlignment="1" applyProtection="1">
      <alignment horizontal="center"/>
      <protection hidden="1"/>
    </xf>
    <xf numFmtId="0" fontId="20" fillId="0" borderId="12" xfId="1" applyFont="1" applyFill="1" applyBorder="1" applyProtection="1">
      <protection hidden="1"/>
    </xf>
    <xf numFmtId="2" fontId="20" fillId="0" borderId="12" xfId="1" applyNumberFormat="1" applyFont="1" applyFill="1" applyBorder="1" applyAlignment="1" applyProtection="1">
      <alignment vertical="center"/>
      <protection hidden="1"/>
    </xf>
    <xf numFmtId="0" fontId="18" fillId="0" borderId="12" xfId="1" applyFont="1" applyFill="1" applyBorder="1" applyAlignment="1" applyProtection="1">
      <alignment vertical="center"/>
      <protection hidden="1"/>
    </xf>
    <xf numFmtId="0" fontId="21" fillId="0" borderId="12" xfId="1" applyFont="1" applyFill="1" applyBorder="1" applyProtection="1">
      <protection hidden="1"/>
    </xf>
    <xf numFmtId="0" fontId="20" fillId="0" borderId="12" xfId="1" applyFont="1" applyFill="1" applyBorder="1" applyAlignment="1" applyProtection="1">
      <alignment horizontal="left"/>
      <protection hidden="1"/>
    </xf>
    <xf numFmtId="2" fontId="20" fillId="0" borderId="12" xfId="1" applyNumberFormat="1" applyFont="1" applyFill="1" applyBorder="1" applyAlignment="1" applyProtection="1">
      <alignment vertical="center" wrapText="1"/>
      <protection hidden="1"/>
    </xf>
    <xf numFmtId="0" fontId="20" fillId="0" borderId="16" xfId="1" applyFont="1" applyFill="1" applyBorder="1" applyProtection="1">
      <protection hidden="1"/>
    </xf>
    <xf numFmtId="0" fontId="20" fillId="0" borderId="16" xfId="1" applyFont="1" applyFill="1" applyBorder="1" applyAlignment="1" applyProtection="1">
      <alignment horizontal="center"/>
      <protection hidden="1"/>
    </xf>
    <xf numFmtId="0" fontId="7" fillId="0" borderId="12" xfId="1" applyFont="1" applyBorder="1" applyProtection="1"/>
    <xf numFmtId="0" fontId="22" fillId="0" borderId="12" xfId="1" applyFont="1" applyBorder="1" applyAlignment="1" applyProtection="1">
      <alignment textRotation="90"/>
    </xf>
    <xf numFmtId="0" fontId="23" fillId="0" borderId="12" xfId="1" applyFont="1" applyBorder="1" applyAlignment="1" applyProtection="1">
      <alignment textRotation="90"/>
    </xf>
    <xf numFmtId="1" fontId="24" fillId="0" borderId="12" xfId="1" applyNumberFormat="1" applyFont="1" applyBorder="1" applyAlignment="1" applyProtection="1">
      <alignment horizontal="center" textRotation="90"/>
    </xf>
    <xf numFmtId="0" fontId="25" fillId="0" borderId="12" xfId="1" applyFont="1" applyBorder="1" applyAlignment="1" applyProtection="1"/>
    <xf numFmtId="0" fontId="8" fillId="0" borderId="12" xfId="1" applyFont="1" applyBorder="1" applyAlignment="1" applyProtection="1">
      <alignment horizontal="right"/>
    </xf>
    <xf numFmtId="2" fontId="8" fillId="0" borderId="12" xfId="1" applyNumberFormat="1" applyFont="1" applyBorder="1" applyAlignment="1" applyProtection="1">
      <alignment horizontal="center"/>
    </xf>
    <xf numFmtId="0" fontId="11" fillId="2" borderId="0" xfId="1" applyFont="1" applyFill="1" applyBorder="1" applyProtection="1"/>
    <xf numFmtId="0" fontId="11" fillId="2" borderId="0" xfId="1" applyFont="1" applyFill="1" applyBorder="1" applyAlignment="1" applyProtection="1">
      <alignment horizontal="center"/>
    </xf>
    <xf numFmtId="0" fontId="11" fillId="2" borderId="0" xfId="1" applyFont="1" applyFill="1" applyBorder="1" applyAlignment="1" applyProtection="1">
      <alignment horizontal="center" vertical="center"/>
    </xf>
    <xf numFmtId="0" fontId="26" fillId="2" borderId="0" xfId="1" applyFont="1" applyFill="1" applyBorder="1" applyAlignment="1" applyProtection="1">
      <alignment horizontal="center" wrapText="1"/>
    </xf>
    <xf numFmtId="0" fontId="26" fillId="2" borderId="0" xfId="1" applyFont="1" applyFill="1" applyBorder="1" applyAlignment="1" applyProtection="1">
      <alignment horizontal="center" vertical="center"/>
    </xf>
    <xf numFmtId="0" fontId="1" fillId="0" borderId="12" xfId="1" applyFill="1" applyBorder="1" applyProtection="1"/>
    <xf numFmtId="0" fontId="1" fillId="0" borderId="12" xfId="1" applyFill="1" applyBorder="1" applyAlignment="1" applyProtection="1">
      <alignment horizontal="center"/>
    </xf>
    <xf numFmtId="0" fontId="1" fillId="0" borderId="13" xfId="1" applyBorder="1" applyProtection="1"/>
    <xf numFmtId="0" fontId="1" fillId="0" borderId="13" xfId="1" applyBorder="1" applyAlignment="1" applyProtection="1">
      <alignment horizontal="center"/>
    </xf>
    <xf numFmtId="0" fontId="27" fillId="0" borderId="12" xfId="1" applyFont="1" applyBorder="1" applyAlignment="1" applyProtection="1">
      <alignment textRotation="90"/>
    </xf>
    <xf numFmtId="0" fontId="24" fillId="0" borderId="12" xfId="1" applyFont="1" applyBorder="1" applyAlignment="1" applyProtection="1">
      <alignment textRotation="90"/>
    </xf>
    <xf numFmtId="0" fontId="8" fillId="0" borderId="14" xfId="1" applyFont="1" applyBorder="1" applyAlignment="1" applyProtection="1"/>
    <xf numFmtId="0" fontId="1" fillId="0" borderId="14" xfId="1" applyBorder="1" applyProtection="1"/>
    <xf numFmtId="0" fontId="1" fillId="0" borderId="17" xfId="1" applyBorder="1" applyAlignment="1" applyProtection="1">
      <alignment horizontal="center"/>
    </xf>
    <xf numFmtId="0" fontId="1" fillId="0" borderId="15" xfId="1" applyBorder="1" applyProtection="1"/>
    <xf numFmtId="0" fontId="1" fillId="0" borderId="15" xfId="1" applyBorder="1" applyAlignment="1" applyProtection="1">
      <alignment horizontal="center"/>
    </xf>
    <xf numFmtId="0" fontId="26" fillId="2" borderId="18" xfId="1" applyFont="1" applyFill="1" applyBorder="1" applyProtection="1"/>
    <xf numFmtId="0" fontId="26" fillId="2" borderId="19" xfId="1" applyFont="1" applyFill="1" applyBorder="1" applyAlignment="1" applyProtection="1">
      <alignment horizontal="center"/>
    </xf>
    <xf numFmtId="0" fontId="1" fillId="2" borderId="19" xfId="1" applyFill="1" applyBorder="1" applyAlignment="1" applyProtection="1">
      <alignment horizontal="center"/>
    </xf>
    <xf numFmtId="0" fontId="1" fillId="2" borderId="20" xfId="1" applyFill="1" applyBorder="1" applyAlignment="1" applyProtection="1">
      <alignment horizontal="center"/>
    </xf>
    <xf numFmtId="0" fontId="1" fillId="2" borderId="23" xfId="1" applyFill="1" applyBorder="1" applyAlignment="1" applyProtection="1">
      <alignment horizontal="center"/>
    </xf>
    <xf numFmtId="0" fontId="1" fillId="0" borderId="24" xfId="1" applyBorder="1" applyAlignment="1" applyProtection="1">
      <alignment horizontal="center"/>
    </xf>
    <xf numFmtId="0" fontId="26" fillId="2" borderId="25" xfId="1" applyFont="1" applyFill="1" applyBorder="1" applyProtection="1"/>
    <xf numFmtId="0" fontId="26" fillId="2" borderId="0" xfId="1" applyFon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/>
    </xf>
    <xf numFmtId="0" fontId="1" fillId="2" borderId="12" xfId="1" applyFill="1" applyBorder="1" applyAlignment="1" applyProtection="1">
      <alignment horizontal="center"/>
    </xf>
    <xf numFmtId="0" fontId="1" fillId="2" borderId="28" xfId="1" applyFill="1" applyBorder="1" applyAlignment="1" applyProtection="1">
      <alignment horizontal="center"/>
    </xf>
    <xf numFmtId="1" fontId="26" fillId="2" borderId="0" xfId="1" applyNumberFormat="1" applyFont="1" applyFill="1" applyBorder="1" applyAlignment="1" applyProtection="1">
      <alignment horizontal="center"/>
    </xf>
    <xf numFmtId="2" fontId="11" fillId="2" borderId="26" xfId="1" applyNumberFormat="1" applyFont="1" applyFill="1" applyBorder="1" applyAlignment="1" applyProtection="1">
      <alignment horizontal="left"/>
    </xf>
    <xf numFmtId="0" fontId="11" fillId="2" borderId="0" xfId="1" applyFont="1" applyFill="1" applyBorder="1" applyAlignment="1" applyProtection="1">
      <alignment horizontal="left"/>
    </xf>
    <xf numFmtId="0" fontId="1" fillId="2" borderId="24" xfId="1" applyFill="1" applyBorder="1" applyAlignment="1" applyProtection="1">
      <alignment horizontal="center"/>
    </xf>
    <xf numFmtId="0" fontId="26" fillId="2" borderId="29" xfId="1" applyFont="1" applyFill="1" applyBorder="1" applyProtection="1"/>
    <xf numFmtId="0" fontId="26" fillId="2" borderId="7" xfId="1" applyFont="1" applyFill="1" applyBorder="1" applyAlignment="1" applyProtection="1">
      <alignment horizontal="center"/>
    </xf>
    <xf numFmtId="0" fontId="1" fillId="2" borderId="7" xfId="1" applyFill="1" applyBorder="1" applyAlignment="1" applyProtection="1">
      <alignment horizontal="center"/>
    </xf>
    <xf numFmtId="0" fontId="1" fillId="2" borderId="30" xfId="1" applyFill="1" applyBorder="1" applyAlignment="1" applyProtection="1">
      <alignment horizontal="center"/>
    </xf>
    <xf numFmtId="0" fontId="1" fillId="2" borderId="31" xfId="1" applyFill="1" applyBorder="1" applyAlignment="1" applyProtection="1">
      <alignment horizontal="center"/>
    </xf>
    <xf numFmtId="0" fontId="1" fillId="2" borderId="32" xfId="1" applyFill="1" applyBorder="1" applyAlignment="1" applyProtection="1">
      <alignment horizontal="center"/>
    </xf>
    <xf numFmtId="0" fontId="1" fillId="2" borderId="33" xfId="1" applyFill="1" applyBorder="1" applyAlignment="1" applyProtection="1">
      <alignment horizontal="center"/>
    </xf>
    <xf numFmtId="0" fontId="29" fillId="2" borderId="0" xfId="1" applyFont="1" applyFill="1" applyBorder="1" applyAlignment="1" applyProtection="1">
      <alignment vertical="center"/>
      <protection locked="0"/>
    </xf>
    <xf numFmtId="0" fontId="16" fillId="2" borderId="13" xfId="1" applyFont="1" applyFill="1" applyBorder="1" applyAlignment="1" applyProtection="1">
      <alignment vertical="center"/>
      <protection locked="0"/>
    </xf>
    <xf numFmtId="0" fontId="30" fillId="0" borderId="13" xfId="1" applyFont="1" applyBorder="1" applyAlignment="1" applyProtection="1">
      <alignment horizontal="left" vertical="center"/>
      <protection locked="0"/>
    </xf>
    <xf numFmtId="0" fontId="16" fillId="0" borderId="13" xfId="1" applyFont="1" applyBorder="1" applyAlignment="1" applyProtection="1">
      <alignment horizontal="left" vertical="center"/>
      <protection locked="0"/>
    </xf>
    <xf numFmtId="0" fontId="1" fillId="2" borderId="12" xfId="1" applyFill="1" applyBorder="1" applyAlignment="1" applyProtection="1">
      <alignment vertical="center"/>
      <protection locked="0"/>
    </xf>
    <xf numFmtId="0" fontId="31" fillId="0" borderId="13" xfId="1" applyFont="1" applyBorder="1" applyAlignment="1" applyProtection="1">
      <alignment horizontal="left" vertical="center"/>
      <protection locked="0"/>
    </xf>
    <xf numFmtId="0" fontId="16" fillId="0" borderId="13" xfId="1" applyFont="1" applyBorder="1" applyAlignment="1" applyProtection="1">
      <alignment horizontal="left" vertical="center" wrapText="1"/>
      <protection locked="0"/>
    </xf>
    <xf numFmtId="0" fontId="1" fillId="2" borderId="0" xfId="1" applyFill="1" applyBorder="1" applyAlignment="1" applyProtection="1">
      <alignment vertical="center"/>
      <protection locked="0"/>
    </xf>
    <xf numFmtId="0" fontId="29" fillId="2" borderId="0" xfId="1" applyFont="1" applyFill="1" applyBorder="1" applyAlignment="1" applyProtection="1">
      <alignment vertical="center" wrapText="1"/>
      <protection locked="0"/>
    </xf>
    <xf numFmtId="0" fontId="7" fillId="0" borderId="34" xfId="1" applyFont="1" applyBorder="1" applyAlignment="1" applyProtection="1">
      <alignment horizontal="center" vertical="center" wrapText="1"/>
      <protection locked="0"/>
    </xf>
    <xf numFmtId="0" fontId="7" fillId="0" borderId="35" xfId="1" applyFont="1" applyBorder="1" applyAlignment="1" applyProtection="1">
      <alignment horizontal="center" vertical="center" wrapText="1"/>
      <protection locked="0"/>
    </xf>
    <xf numFmtId="0" fontId="32" fillId="2" borderId="0" xfId="1" applyFont="1" applyFill="1" applyBorder="1" applyAlignment="1" applyProtection="1">
      <alignment wrapText="1"/>
      <protection locked="0"/>
    </xf>
    <xf numFmtId="1" fontId="33" fillId="2" borderId="0" xfId="1" applyNumberFormat="1" applyFont="1" applyFill="1" applyBorder="1" applyAlignment="1" applyProtection="1">
      <alignment wrapText="1"/>
    </xf>
    <xf numFmtId="0" fontId="1" fillId="2" borderId="0" xfId="1" applyFill="1" applyAlignment="1" applyProtection="1">
      <alignment wrapText="1"/>
      <protection locked="0"/>
    </xf>
    <xf numFmtId="165" fontId="33" fillId="2" borderId="0" xfId="1" applyNumberFormat="1" applyFont="1" applyFill="1" applyBorder="1" applyProtection="1">
      <protection locked="0"/>
    </xf>
    <xf numFmtId="1" fontId="33" fillId="2" borderId="0" xfId="1" applyNumberFormat="1" applyFont="1" applyFill="1" applyBorder="1" applyAlignment="1" applyProtection="1">
      <alignment wrapText="1"/>
      <protection locked="0"/>
    </xf>
    <xf numFmtId="0" fontId="8" fillId="2" borderId="0" xfId="1" applyFont="1" applyFill="1" applyBorder="1" applyProtection="1">
      <protection locked="0"/>
    </xf>
    <xf numFmtId="0" fontId="33" fillId="2" borderId="0" xfId="1" applyFont="1" applyFill="1" applyBorder="1" applyProtection="1">
      <protection locked="0"/>
    </xf>
    <xf numFmtId="2" fontId="33" fillId="2" borderId="0" xfId="1" applyNumberFormat="1" applyFont="1" applyFill="1" applyBorder="1" applyProtection="1">
      <protection locked="0"/>
    </xf>
    <xf numFmtId="165" fontId="8" fillId="2" borderId="0" xfId="1" applyNumberFormat="1" applyFont="1" applyFill="1" applyBorder="1" applyProtection="1">
      <protection locked="0"/>
    </xf>
    <xf numFmtId="1" fontId="8" fillId="2" borderId="0" xfId="1" applyNumberFormat="1" applyFont="1" applyFill="1" applyBorder="1" applyProtection="1">
      <protection locked="0"/>
    </xf>
    <xf numFmtId="0" fontId="8" fillId="2" borderId="0" xfId="1" applyFont="1" applyFill="1" applyBorder="1" applyAlignment="1" applyProtection="1">
      <alignment wrapText="1"/>
      <protection locked="0"/>
    </xf>
    <xf numFmtId="0" fontId="24" fillId="2" borderId="18" xfId="1" applyFont="1" applyFill="1" applyBorder="1" applyAlignment="1" applyProtection="1">
      <alignment vertical="center"/>
      <protection locked="0"/>
    </xf>
    <xf numFmtId="0" fontId="24" fillId="2" borderId="19" xfId="1" applyFont="1" applyFill="1" applyBorder="1" applyAlignment="1" applyProtection="1">
      <alignment vertical="center"/>
      <protection locked="0"/>
    </xf>
    <xf numFmtId="2" fontId="8" fillId="2" borderId="37" xfId="1" applyNumberFormat="1" applyFont="1" applyFill="1" applyBorder="1" applyAlignment="1" applyProtection="1">
      <alignment horizontal="left" vertical="center"/>
      <protection locked="0"/>
    </xf>
    <xf numFmtId="0" fontId="8" fillId="2" borderId="0" xfId="1" applyFont="1" applyFill="1" applyBorder="1" applyAlignment="1" applyProtection="1">
      <alignment vertical="center" wrapText="1"/>
      <protection locked="0"/>
    </xf>
    <xf numFmtId="0" fontId="24" fillId="2" borderId="25" xfId="1" applyFont="1" applyFill="1" applyBorder="1" applyAlignment="1" applyProtection="1">
      <alignment vertical="center"/>
      <protection locked="0"/>
    </xf>
    <xf numFmtId="0" fontId="24" fillId="2" borderId="0" xfId="1" applyFont="1" applyFill="1" applyBorder="1" applyAlignment="1" applyProtection="1">
      <alignment vertical="center"/>
      <protection locked="0"/>
    </xf>
    <xf numFmtId="2" fontId="8" fillId="2" borderId="38" xfId="1" applyNumberFormat="1" applyFont="1" applyFill="1" applyBorder="1" applyAlignment="1" applyProtection="1">
      <alignment horizontal="left" vertical="center"/>
      <protection locked="0"/>
    </xf>
    <xf numFmtId="0" fontId="25" fillId="2" borderId="0" xfId="1" applyFont="1" applyFill="1" applyBorder="1" applyProtection="1">
      <protection locked="0"/>
    </xf>
    <xf numFmtId="0" fontId="26" fillId="2" borderId="0" xfId="1" applyFont="1" applyFill="1" applyBorder="1" applyAlignment="1" applyProtection="1">
      <alignment horizontal="center" vertical="center"/>
      <protection locked="0"/>
    </xf>
    <xf numFmtId="1" fontId="8" fillId="2" borderId="38" xfId="1" applyNumberFormat="1" applyFont="1" applyFill="1" applyBorder="1" applyAlignment="1" applyProtection="1">
      <alignment horizontal="left" vertical="center"/>
      <protection locked="0"/>
    </xf>
    <xf numFmtId="0" fontId="26" fillId="2" borderId="0" xfId="1" applyFont="1" applyFill="1" applyBorder="1" applyAlignment="1" applyProtection="1">
      <alignment horizontal="left"/>
      <protection locked="0"/>
    </xf>
    <xf numFmtId="0" fontId="8" fillId="2" borderId="0" xfId="1" applyFont="1" applyFill="1" applyBorder="1" applyAlignment="1" applyProtection="1">
      <alignment horizontal="left" vertical="center" wrapText="1"/>
      <protection locked="0"/>
    </xf>
    <xf numFmtId="0" fontId="24" fillId="2" borderId="29" xfId="1" applyFont="1" applyFill="1" applyBorder="1" applyAlignment="1" applyProtection="1">
      <alignment vertical="center"/>
      <protection locked="0"/>
    </xf>
    <xf numFmtId="0" fontId="24" fillId="2" borderId="7" xfId="1" applyFont="1" applyFill="1" applyBorder="1" applyAlignment="1" applyProtection="1">
      <alignment vertical="center"/>
      <protection locked="0"/>
    </xf>
    <xf numFmtId="2" fontId="8" fillId="2" borderId="39" xfId="1" applyNumberFormat="1" applyFont="1" applyFill="1" applyBorder="1" applyAlignment="1" applyProtection="1">
      <alignment horizontal="left" vertical="center"/>
      <protection locked="0"/>
    </xf>
    <xf numFmtId="0" fontId="25" fillId="2" borderId="0" xfId="1" applyFont="1" applyFill="1" applyBorder="1" applyAlignment="1" applyProtection="1">
      <alignment wrapText="1"/>
      <protection locked="0"/>
    </xf>
    <xf numFmtId="0" fontId="29" fillId="2" borderId="0" xfId="1" applyFont="1" applyFill="1" applyBorder="1" applyProtection="1">
      <protection locked="0"/>
    </xf>
    <xf numFmtId="0" fontId="1" fillId="2" borderId="0" xfId="1" applyFill="1" applyBorder="1" applyProtection="1">
      <protection locked="0"/>
    </xf>
    <xf numFmtId="0" fontId="11" fillId="2" borderId="0" xfId="1" applyFont="1" applyFill="1" applyBorder="1" applyProtection="1">
      <protection locked="0"/>
    </xf>
    <xf numFmtId="0" fontId="1" fillId="2" borderId="0" xfId="1" applyFill="1" applyBorder="1" applyAlignment="1" applyProtection="1">
      <alignment wrapText="1"/>
      <protection locked="0"/>
    </xf>
    <xf numFmtId="0" fontId="16" fillId="2" borderId="0" xfId="1" applyFont="1" applyFill="1" applyBorder="1" applyProtection="1">
      <protection locked="0"/>
    </xf>
    <xf numFmtId="0" fontId="15" fillId="2" borderId="0" xfId="1" applyFont="1" applyFill="1" applyBorder="1" applyProtection="1">
      <protection locked="0"/>
    </xf>
    <xf numFmtId="0" fontId="24" fillId="2" borderId="0" xfId="1" applyNumberFormat="1" applyFont="1" applyFill="1" applyBorder="1" applyAlignment="1" applyProtection="1">
      <alignment vertical="center"/>
      <protection locked="0"/>
    </xf>
    <xf numFmtId="0" fontId="16" fillId="2" borderId="17" xfId="1" applyFont="1" applyFill="1" applyBorder="1" applyAlignment="1" applyProtection="1">
      <alignment vertical="center"/>
      <protection locked="0"/>
    </xf>
    <xf numFmtId="0" fontId="16" fillId="2" borderId="0" xfId="1" applyFont="1" applyFill="1" applyBorder="1" applyAlignment="1" applyProtection="1">
      <alignment vertical="center"/>
      <protection locked="0"/>
    </xf>
    <xf numFmtId="49" fontId="30" fillId="2" borderId="0" xfId="1" applyNumberFormat="1" applyFont="1" applyFill="1" applyAlignment="1" applyProtection="1">
      <alignment vertical="center"/>
      <protection locked="0"/>
    </xf>
    <xf numFmtId="0" fontId="15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Alignment="1" applyProtection="1">
      <alignment vertical="center"/>
      <protection locked="0"/>
    </xf>
    <xf numFmtId="0" fontId="11" fillId="2" borderId="0" xfId="1" applyFont="1" applyFill="1" applyBorder="1" applyAlignment="1" applyProtection="1">
      <alignment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15" fillId="2" borderId="0" xfId="1" applyFont="1" applyFill="1" applyBorder="1" applyAlignment="1" applyProtection="1">
      <alignment vertical="center"/>
      <protection locked="0"/>
    </xf>
    <xf numFmtId="0" fontId="34" fillId="2" borderId="0" xfId="1" applyFont="1" applyFill="1" applyBorder="1" applyAlignment="1" applyProtection="1">
      <alignment horizontal="center" vertical="center"/>
      <protection locked="0"/>
    </xf>
    <xf numFmtId="0" fontId="35" fillId="2" borderId="0" xfId="1" applyFont="1" applyFill="1" applyBorder="1" applyAlignment="1" applyProtection="1">
      <alignment horizontal="center" vertical="center"/>
      <protection locked="0"/>
    </xf>
    <xf numFmtId="0" fontId="7" fillId="0" borderId="35" xfId="1" applyFont="1" applyBorder="1" applyAlignment="1" applyProtection="1">
      <alignment vertical="center" wrapText="1"/>
      <protection locked="0"/>
    </xf>
    <xf numFmtId="0" fontId="7" fillId="0" borderId="40" xfId="1" applyFont="1" applyBorder="1" applyAlignment="1" applyProtection="1">
      <alignment horizontal="center" vertical="center" wrapText="1"/>
      <protection locked="0"/>
    </xf>
    <xf numFmtId="1" fontId="7" fillId="4" borderId="41" xfId="1" applyNumberFormat="1" applyFont="1" applyFill="1" applyBorder="1" applyAlignment="1" applyProtection="1">
      <alignment horizontal="center" vertical="center" wrapText="1"/>
      <protection locked="0"/>
    </xf>
    <xf numFmtId="1" fontId="36" fillId="5" borderId="35" xfId="1" applyNumberFormat="1" applyFont="1" applyFill="1" applyBorder="1" applyAlignment="1" applyProtection="1">
      <alignment horizontal="center" vertical="center" wrapText="1"/>
      <protection locked="0"/>
    </xf>
    <xf numFmtId="1" fontId="36" fillId="5" borderId="4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1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2" xfId="1" applyNumberFormat="1" applyFont="1" applyFill="1" applyBorder="1" applyAlignment="1" applyProtection="1">
      <alignment horizontal="center" vertical="center" wrapText="1"/>
      <protection locked="0"/>
    </xf>
    <xf numFmtId="2" fontId="33" fillId="2" borderId="0" xfId="1" applyNumberFormat="1" applyFont="1" applyFill="1" applyBorder="1" applyProtection="1"/>
    <xf numFmtId="0" fontId="33" fillId="2" borderId="0" xfId="1" applyFont="1" applyFill="1" applyBorder="1" applyProtection="1"/>
    <xf numFmtId="0" fontId="1" fillId="2" borderId="0" xfId="1" applyFill="1" applyProtection="1">
      <protection locked="0"/>
    </xf>
    <xf numFmtId="49" fontId="33" fillId="2" borderId="0" xfId="1" applyNumberFormat="1" applyFont="1" applyFill="1" applyBorder="1" applyProtection="1">
      <protection locked="0"/>
    </xf>
    <xf numFmtId="49" fontId="33" fillId="2" borderId="0" xfId="1" applyNumberFormat="1" applyFont="1" applyFill="1" applyBorder="1" applyProtection="1"/>
    <xf numFmtId="0" fontId="8" fillId="2" borderId="39" xfId="1" applyFont="1" applyFill="1" applyBorder="1" applyAlignment="1" applyProtection="1">
      <alignment horizontal="left" vertical="center"/>
      <protection locked="0"/>
    </xf>
    <xf numFmtId="0" fontId="24" fillId="2" borderId="0" xfId="1" applyFont="1" applyFill="1" applyBorder="1" applyProtection="1">
      <protection locked="0"/>
    </xf>
    <xf numFmtId="0" fontId="11" fillId="2" borderId="0" xfId="1" applyFont="1" applyFill="1" applyProtection="1">
      <protection locked="0"/>
    </xf>
    <xf numFmtId="49" fontId="15" fillId="2" borderId="0" xfId="1" applyNumberFormat="1" applyFont="1" applyFill="1" applyAlignment="1" applyProtection="1">
      <protection locked="0"/>
    </xf>
    <xf numFmtId="2" fontId="15" fillId="0" borderId="0" xfId="1" applyNumberFormat="1" applyFont="1" applyFill="1" applyBorder="1" applyAlignment="1" applyProtection="1">
      <alignment horizontal="center"/>
      <protection locked="0"/>
    </xf>
    <xf numFmtId="2" fontId="11" fillId="2" borderId="0" xfId="1" applyNumberFormat="1" applyFont="1" applyFill="1" applyProtection="1">
      <protection locked="0"/>
    </xf>
    <xf numFmtId="9" fontId="19" fillId="0" borderId="0" xfId="8" applyFont="1" applyFill="1" applyBorder="1" applyAlignment="1" applyProtection="1">
      <alignment horizontal="center"/>
      <protection locked="0"/>
    </xf>
    <xf numFmtId="166" fontId="19" fillId="0" borderId="0" xfId="1" applyNumberFormat="1" applyFont="1" applyFill="1" applyBorder="1" applyAlignment="1" applyProtection="1">
      <alignment horizontal="center"/>
      <protection locked="0"/>
    </xf>
    <xf numFmtId="49" fontId="11" fillId="2" borderId="0" xfId="1" applyNumberFormat="1" applyFont="1" applyFill="1" applyBorder="1" applyAlignment="1" applyProtection="1">
      <protection locked="0"/>
    </xf>
    <xf numFmtId="0" fontId="28" fillId="2" borderId="0" xfId="1" applyFont="1" applyFill="1" applyProtection="1">
      <protection locked="0"/>
    </xf>
    <xf numFmtId="0" fontId="8" fillId="2" borderId="39" xfId="1" applyFont="1" applyFill="1" applyBorder="1" applyAlignment="1" applyProtection="1">
      <alignment vertical="center"/>
      <protection locked="0"/>
    </xf>
    <xf numFmtId="0" fontId="11" fillId="2" borderId="0" xfId="1" applyFont="1" applyFill="1" applyAlignment="1" applyProtection="1">
      <protection locked="0"/>
    </xf>
    <xf numFmtId="0" fontId="16" fillId="2" borderId="0" xfId="1" applyFont="1" applyFill="1" applyBorder="1" applyAlignment="1" applyProtection="1">
      <alignment vertical="center" wrapText="1"/>
      <protection locked="0"/>
    </xf>
    <xf numFmtId="49" fontId="11" fillId="2" borderId="0" xfId="1" applyNumberFormat="1" applyFont="1" applyFill="1" applyAlignment="1" applyProtection="1">
      <alignment horizontal="center" vertical="center"/>
      <protection locked="0"/>
    </xf>
    <xf numFmtId="166" fontId="11" fillId="2" borderId="0" xfId="1" applyNumberFormat="1" applyFont="1" applyFill="1" applyBorder="1" applyAlignment="1" applyProtection="1">
      <alignment vertical="center"/>
      <protection locked="0"/>
    </xf>
    <xf numFmtId="0" fontId="1" fillId="2" borderId="0" xfId="1" applyFill="1" applyAlignment="1">
      <alignment vertical="center"/>
    </xf>
    <xf numFmtId="49" fontId="7" fillId="0" borderId="35" xfId="1" applyNumberFormat="1" applyFont="1" applyBorder="1" applyAlignment="1" applyProtection="1">
      <alignment horizontal="center" vertical="center" wrapText="1"/>
      <protection locked="0"/>
    </xf>
    <xf numFmtId="1" fontId="7" fillId="4" borderId="40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40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63" xfId="1" applyNumberFormat="1" applyFont="1" applyFill="1" applyBorder="1" applyAlignment="1" applyProtection="1">
      <alignment horizontal="center" vertical="center" wrapText="1"/>
      <protection locked="0"/>
    </xf>
    <xf numFmtId="2" fontId="29" fillId="2" borderId="0" xfId="1" applyNumberFormat="1" applyFont="1" applyFill="1" applyBorder="1" applyProtection="1">
      <protection locked="0"/>
    </xf>
    <xf numFmtId="49" fontId="29" fillId="2" borderId="0" xfId="1" applyNumberFormat="1" applyFont="1" applyFill="1" applyBorder="1" applyProtection="1">
      <protection locked="0"/>
    </xf>
    <xf numFmtId="1" fontId="29" fillId="2" borderId="0" xfId="1" applyNumberFormat="1" applyFont="1" applyFill="1" applyBorder="1" applyProtection="1">
      <protection locked="0"/>
    </xf>
    <xf numFmtId="0" fontId="37" fillId="2" borderId="0" xfId="1" applyFont="1" applyFill="1" applyBorder="1" applyAlignment="1" applyProtection="1">
      <alignment horizontal="center"/>
    </xf>
    <xf numFmtId="1" fontId="32" fillId="2" borderId="0" xfId="1" applyNumberFormat="1" applyFont="1" applyFill="1" applyBorder="1" applyAlignment="1" applyProtection="1">
      <alignment horizontal="center"/>
    </xf>
    <xf numFmtId="165" fontId="33" fillId="2" borderId="0" xfId="1" applyNumberFormat="1" applyFont="1" applyFill="1" applyBorder="1"/>
    <xf numFmtId="0" fontId="29" fillId="2" borderId="0" xfId="1" applyFont="1" applyFill="1"/>
    <xf numFmtId="0" fontId="1" fillId="2" borderId="0" xfId="1" applyFill="1"/>
    <xf numFmtId="0" fontId="1" fillId="2" borderId="0" xfId="1" applyFill="1" applyAlignment="1">
      <alignment wrapText="1"/>
    </xf>
    <xf numFmtId="49" fontId="1" fillId="2" borderId="0" xfId="1" applyNumberFormat="1" applyFill="1"/>
    <xf numFmtId="0" fontId="29" fillId="2" borderId="0" xfId="1" applyFont="1" applyFill="1" applyBorder="1"/>
    <xf numFmtId="0" fontId="1" fillId="2" borderId="0" xfId="1" applyFill="1" applyBorder="1"/>
    <xf numFmtId="0" fontId="38" fillId="2" borderId="0" xfId="1" applyFont="1" applyFill="1"/>
    <xf numFmtId="49" fontId="11" fillId="2" borderId="0" xfId="1" applyNumberFormat="1" applyFont="1" applyFill="1" applyAlignment="1" applyProtection="1">
      <protection locked="0"/>
    </xf>
    <xf numFmtId="0" fontId="1" fillId="2" borderId="14" xfId="1" applyFill="1" applyBorder="1" applyProtection="1"/>
    <xf numFmtId="0" fontId="16" fillId="2" borderId="0" xfId="1" applyFont="1" applyFill="1" applyBorder="1" applyProtection="1"/>
    <xf numFmtId="0" fontId="3" fillId="2" borderId="0" xfId="1" applyFont="1" applyFill="1" applyBorder="1" applyAlignment="1" applyProtection="1">
      <alignment wrapText="1"/>
    </xf>
    <xf numFmtId="1" fontId="1" fillId="2" borderId="0" xfId="1" applyNumberFormat="1" applyFill="1" applyBorder="1" applyAlignment="1" applyProtection="1">
      <alignment horizontal="center"/>
    </xf>
    <xf numFmtId="0" fontId="1" fillId="2" borderId="0" xfId="1" applyFill="1" applyBorder="1" applyAlignment="1" applyProtection="1">
      <alignment horizontal="center" vertical="center"/>
    </xf>
    <xf numFmtId="0" fontId="35" fillId="0" borderId="24" xfId="1" applyFont="1" applyFill="1" applyBorder="1" applyProtection="1"/>
    <xf numFmtId="0" fontId="1" fillId="2" borderId="12" xfId="1" applyFill="1" applyBorder="1" applyProtection="1"/>
    <xf numFmtId="0" fontId="1" fillId="2" borderId="0" xfId="1" applyFill="1" applyProtection="1"/>
    <xf numFmtId="0" fontId="19" fillId="2" borderId="0" xfId="1" applyFont="1" applyFill="1" applyBorder="1" applyProtection="1"/>
    <xf numFmtId="0" fontId="28" fillId="2" borderId="0" xfId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Border="1" applyAlignment="1" applyProtection="1">
      <alignment vertical="center"/>
    </xf>
    <xf numFmtId="0" fontId="7" fillId="0" borderId="44" xfId="1" applyFont="1" applyBorder="1" applyAlignment="1" applyProtection="1">
      <alignment horizontal="center" vertical="center" wrapText="1"/>
      <protection locked="0"/>
    </xf>
    <xf numFmtId="0" fontId="26" fillId="2" borderId="0" xfId="1" applyFont="1" applyFill="1" applyProtection="1">
      <protection locked="0"/>
    </xf>
    <xf numFmtId="0" fontId="26" fillId="6" borderId="57" xfId="1" applyFont="1" applyFill="1" applyBorder="1" applyAlignment="1" applyProtection="1">
      <alignment horizontal="center" vertical="center"/>
      <protection locked="0"/>
    </xf>
    <xf numFmtId="1" fontId="26" fillId="6" borderId="39" xfId="1" applyNumberFormat="1" applyFont="1" applyFill="1" applyBorder="1" applyAlignment="1" applyProtection="1">
      <alignment horizontal="center" vertical="center"/>
      <protection locked="0"/>
    </xf>
    <xf numFmtId="0" fontId="26" fillId="6" borderId="39" xfId="1" applyFont="1" applyFill="1" applyBorder="1" applyAlignment="1" applyProtection="1">
      <alignment horizontal="center" vertical="center" wrapText="1"/>
    </xf>
    <xf numFmtId="0" fontId="26" fillId="2" borderId="0" xfId="1" applyFont="1" applyFill="1" applyBorder="1" applyProtection="1"/>
    <xf numFmtId="0" fontId="11" fillId="6" borderId="57" xfId="1" applyFont="1" applyFill="1" applyBorder="1" applyAlignment="1" applyProtection="1">
      <alignment horizontal="center" vertical="center" wrapText="1"/>
    </xf>
    <xf numFmtId="1" fontId="26" fillId="6" borderId="39" xfId="1" applyNumberFormat="1" applyFont="1" applyFill="1" applyBorder="1" applyAlignment="1" applyProtection="1">
      <alignment horizontal="center" wrapText="1"/>
    </xf>
    <xf numFmtId="0" fontId="11" fillId="6" borderId="39" xfId="1" applyFont="1" applyFill="1" applyBorder="1" applyAlignment="1" applyProtection="1">
      <alignment horizontal="center" vertical="center" wrapText="1"/>
    </xf>
    <xf numFmtId="0" fontId="42" fillId="0" borderId="57" xfId="1" applyFont="1" applyFill="1" applyBorder="1" applyAlignment="1" applyProtection="1">
      <alignment horizontal="center" vertical="center" wrapText="1"/>
    </xf>
    <xf numFmtId="0" fontId="11" fillId="2" borderId="39" xfId="1" applyFont="1" applyFill="1" applyBorder="1" applyAlignment="1" applyProtection="1">
      <alignment vertical="center"/>
      <protection locked="0"/>
    </xf>
    <xf numFmtId="0" fontId="11" fillId="0" borderId="39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" fillId="2" borderId="0" xfId="1" applyFill="1" applyBorder="1" applyProtection="1"/>
    <xf numFmtId="0" fontId="11" fillId="6" borderId="6" xfId="1" applyFont="1" applyFill="1" applyBorder="1" applyAlignment="1" applyProtection="1">
      <alignment horizontal="center" vertical="center" wrapText="1"/>
    </xf>
    <xf numFmtId="1" fontId="19" fillId="6" borderId="6" xfId="1" applyNumberFormat="1" applyFont="1" applyFill="1" applyBorder="1" applyAlignment="1" applyProtection="1">
      <alignment horizontal="center" wrapText="1"/>
    </xf>
    <xf numFmtId="0" fontId="11" fillId="6" borderId="36" xfId="1" applyFont="1" applyFill="1" applyBorder="1" applyAlignment="1" applyProtection="1">
      <alignment horizontal="center" vertical="center" wrapText="1"/>
    </xf>
    <xf numFmtId="1" fontId="11" fillId="6" borderId="6" xfId="1" applyNumberFormat="1" applyFont="1" applyFill="1" applyBorder="1" applyAlignment="1" applyProtection="1">
      <alignment horizontal="center" wrapText="1"/>
    </xf>
    <xf numFmtId="1" fontId="26" fillId="6" borderId="6" xfId="1" applyNumberFormat="1" applyFont="1" applyFill="1" applyBorder="1" applyAlignment="1" applyProtection="1">
      <alignment horizontal="center" wrapText="1"/>
    </xf>
    <xf numFmtId="0" fontId="11" fillId="0" borderId="36" xfId="1" applyFont="1" applyFill="1" applyBorder="1" applyAlignment="1" applyProtection="1">
      <alignment horizontal="center" vertical="center" wrapText="1"/>
    </xf>
    <xf numFmtId="1" fontId="26" fillId="6" borderId="6" xfId="1" applyNumberFormat="1" applyFont="1" applyFill="1" applyBorder="1" applyAlignment="1" applyProtection="1">
      <alignment horizontal="center" vertical="center"/>
      <protection locked="0"/>
    </xf>
    <xf numFmtId="0" fontId="26" fillId="6" borderId="6" xfId="1" applyFont="1" applyFill="1" applyBorder="1" applyAlignment="1" applyProtection="1">
      <alignment horizontal="center" vertical="center"/>
      <protection locked="0"/>
    </xf>
    <xf numFmtId="0" fontId="11" fillId="6" borderId="57" xfId="1" applyFont="1" applyFill="1" applyBorder="1" applyAlignment="1" applyProtection="1">
      <alignment horizontal="center" vertical="center"/>
      <protection locked="0"/>
    </xf>
    <xf numFmtId="0" fontId="11" fillId="0" borderId="57" xfId="1" applyFont="1" applyFill="1" applyBorder="1" applyAlignment="1" applyProtection="1">
      <alignment horizontal="center" vertical="center"/>
      <protection locked="0"/>
    </xf>
    <xf numFmtId="0" fontId="26" fillId="6" borderId="39" xfId="1" applyFont="1" applyFill="1" applyBorder="1" applyAlignment="1" applyProtection="1">
      <alignment horizontal="center" vertical="center"/>
      <protection locked="0"/>
    </xf>
    <xf numFmtId="0" fontId="26" fillId="6" borderId="57" xfId="1" applyFont="1" applyFill="1" applyBorder="1" applyAlignment="1" applyProtection="1">
      <alignment horizontal="center" vertical="center"/>
    </xf>
    <xf numFmtId="0" fontId="11" fillId="6" borderId="57" xfId="1" applyFont="1" applyFill="1" applyBorder="1" applyAlignment="1" applyProtection="1">
      <alignment horizontal="center"/>
      <protection locked="0"/>
    </xf>
    <xf numFmtId="0" fontId="42" fillId="0" borderId="57" xfId="1" applyFont="1" applyFill="1" applyBorder="1" applyAlignment="1" applyProtection="1">
      <alignment horizontal="center" wrapText="1"/>
    </xf>
    <xf numFmtId="0" fontId="11" fillId="0" borderId="57" xfId="1" applyFont="1" applyFill="1" applyBorder="1" applyAlignment="1" applyProtection="1">
      <alignment horizontal="center"/>
      <protection locked="0"/>
    </xf>
    <xf numFmtId="1" fontId="15" fillId="6" borderId="6" xfId="1" applyNumberFormat="1" applyFont="1" applyFill="1" applyBorder="1" applyAlignment="1" applyProtection="1">
      <alignment horizontal="center"/>
    </xf>
    <xf numFmtId="2" fontId="11" fillId="6" borderId="57" xfId="1" applyNumberFormat="1" applyFont="1" applyFill="1" applyBorder="1" applyAlignment="1" applyProtection="1">
      <alignment horizontal="center"/>
      <protection locked="0"/>
    </xf>
    <xf numFmtId="1" fontId="1" fillId="2" borderId="0" xfId="1" applyNumberFormat="1" applyFill="1" applyBorder="1" applyProtection="1"/>
    <xf numFmtId="0" fontId="11" fillId="2" borderId="0" xfId="1" applyFont="1" applyFill="1" applyBorder="1" applyAlignment="1" applyProtection="1">
      <alignment horizontal="center" wrapText="1"/>
    </xf>
    <xf numFmtId="1" fontId="8" fillId="2" borderId="37" xfId="1" applyNumberFormat="1" applyFont="1" applyFill="1" applyBorder="1" applyAlignment="1" applyProtection="1">
      <alignment horizontal="left" vertical="center"/>
      <protection locked="0"/>
    </xf>
    <xf numFmtId="1" fontId="8" fillId="2" borderId="39" xfId="1" applyNumberFormat="1" applyFont="1" applyFill="1" applyBorder="1" applyAlignment="1" applyProtection="1">
      <alignment horizontal="left" vertical="center"/>
      <protection locked="0"/>
    </xf>
    <xf numFmtId="49" fontId="11" fillId="2" borderId="10" xfId="1" applyNumberFormat="1" applyFont="1" applyFill="1" applyBorder="1" applyAlignment="1" applyProtection="1">
      <alignment horizontal="center" vertical="center"/>
      <protection locked="0"/>
    </xf>
    <xf numFmtId="0" fontId="11" fillId="2" borderId="10" xfId="1" applyFont="1" applyFill="1" applyBorder="1" applyAlignment="1" applyProtection="1">
      <alignment vertical="center"/>
      <protection locked="0"/>
    </xf>
    <xf numFmtId="0" fontId="7" fillId="0" borderId="89" xfId="1" applyFont="1" applyBorder="1" applyAlignment="1" applyProtection="1">
      <alignment horizontal="center" vertical="center" wrapText="1"/>
      <protection locked="0"/>
    </xf>
    <xf numFmtId="49" fontId="7" fillId="0" borderId="56" xfId="1" applyNumberFormat="1" applyFont="1" applyBorder="1" applyAlignment="1" applyProtection="1">
      <alignment horizontal="center" vertical="center" wrapText="1"/>
      <protection locked="0"/>
    </xf>
    <xf numFmtId="1" fontId="36" fillId="5" borderId="40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44" xfId="1" applyFont="1" applyFill="1" applyBorder="1" applyAlignment="1" applyProtection="1">
      <alignment horizontal="center" vertical="center"/>
      <protection locked="0"/>
    </xf>
    <xf numFmtId="0" fontId="11" fillId="3" borderId="45" xfId="1" applyFont="1" applyFill="1" applyBorder="1" applyAlignment="1" applyProtection="1">
      <alignment horizontal="center" vertical="center"/>
      <protection locked="0"/>
    </xf>
    <xf numFmtId="0" fontId="11" fillId="3" borderId="8" xfId="1" applyFont="1" applyFill="1" applyBorder="1" applyAlignment="1" applyProtection="1">
      <alignment horizontal="center" vertical="center"/>
      <protection locked="0"/>
    </xf>
    <xf numFmtId="49" fontId="11" fillId="3" borderId="39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39" xfId="1" applyFont="1" applyFill="1" applyBorder="1" applyAlignment="1" applyProtection="1">
      <alignment horizontal="center" vertical="center"/>
      <protection locked="0"/>
    </xf>
    <xf numFmtId="49" fontId="15" fillId="2" borderId="0" xfId="1" applyNumberFormat="1" applyFont="1" applyFill="1" applyBorder="1" applyProtection="1">
      <protection locked="0"/>
    </xf>
    <xf numFmtId="0" fontId="11" fillId="0" borderId="8" xfId="1" applyFont="1" applyFill="1" applyBorder="1" applyAlignment="1" applyProtection="1">
      <alignment horizontal="center" vertical="center"/>
      <protection locked="0"/>
    </xf>
    <xf numFmtId="0" fontId="11" fillId="2" borderId="39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 wrapText="1"/>
    </xf>
    <xf numFmtId="0" fontId="11" fillId="2" borderId="39" xfId="1" applyFont="1" applyFill="1" applyBorder="1" applyAlignment="1" applyProtection="1">
      <alignment horizontal="center" vertical="center"/>
      <protection locked="0"/>
    </xf>
    <xf numFmtId="2" fontId="11" fillId="4" borderId="39" xfId="1" applyNumberFormat="1" applyFont="1" applyFill="1" applyBorder="1" applyAlignment="1" applyProtection="1">
      <alignment horizontal="center" vertical="center"/>
      <protection locked="0"/>
    </xf>
    <xf numFmtId="2" fontId="20" fillId="5" borderId="39" xfId="1" applyNumberFormat="1" applyFont="1" applyFill="1" applyBorder="1" applyAlignment="1" applyProtection="1">
      <alignment horizontal="center" vertical="center"/>
      <protection locked="0"/>
    </xf>
    <xf numFmtId="2" fontId="11" fillId="0" borderId="39" xfId="1" applyNumberFormat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/>
      <protection locked="0"/>
    </xf>
    <xf numFmtId="0" fontId="42" fillId="2" borderId="39" xfId="1" applyFont="1" applyFill="1" applyBorder="1" applyAlignment="1" applyProtection="1">
      <alignment horizontal="center" vertical="center"/>
      <protection locked="0"/>
    </xf>
    <xf numFmtId="49" fontId="11" fillId="2" borderId="6" xfId="1" applyNumberFormat="1" applyFont="1" applyFill="1" applyBorder="1" applyAlignment="1" applyProtection="1">
      <alignment horizontal="center" vertical="center"/>
      <protection locked="0"/>
    </xf>
    <xf numFmtId="0" fontId="42" fillId="2" borderId="6" xfId="1" applyFont="1" applyFill="1" applyBorder="1" applyAlignment="1" applyProtection="1">
      <alignment horizontal="center" vertical="center"/>
      <protection locked="0"/>
    </xf>
    <xf numFmtId="0" fontId="11" fillId="0" borderId="65" xfId="1" applyFont="1" applyFill="1" applyBorder="1" applyAlignment="1" applyProtection="1">
      <alignment horizontal="center" vertical="center"/>
      <protection locked="0"/>
    </xf>
    <xf numFmtId="0" fontId="11" fillId="2" borderId="70" xfId="1" applyFont="1" applyFill="1" applyBorder="1" applyAlignment="1" applyProtection="1">
      <alignment horizontal="center" vertical="center" wrapText="1"/>
      <protection locked="0"/>
    </xf>
    <xf numFmtId="49" fontId="11" fillId="2" borderId="70" xfId="1" applyNumberFormat="1" applyFont="1" applyFill="1" applyBorder="1" applyAlignment="1" applyProtection="1">
      <alignment horizontal="center" vertical="center"/>
      <protection locked="0"/>
    </xf>
    <xf numFmtId="0" fontId="42" fillId="2" borderId="70" xfId="1" applyFont="1" applyFill="1" applyBorder="1" applyAlignment="1" applyProtection="1">
      <alignment horizontal="center" vertical="center"/>
      <protection locked="0"/>
    </xf>
    <xf numFmtId="2" fontId="11" fillId="4" borderId="66" xfId="1" applyNumberFormat="1" applyFont="1" applyFill="1" applyBorder="1" applyAlignment="1" applyProtection="1">
      <alignment horizontal="center" vertical="center"/>
      <protection locked="0"/>
    </xf>
    <xf numFmtId="2" fontId="20" fillId="5" borderId="66" xfId="1" applyNumberFormat="1" applyFont="1" applyFill="1" applyBorder="1" applyAlignment="1" applyProtection="1">
      <alignment horizontal="center" vertical="center"/>
      <protection locked="0"/>
    </xf>
    <xf numFmtId="2" fontId="11" fillId="0" borderId="66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 wrapText="1"/>
      <protection locked="0"/>
    </xf>
    <xf numFmtId="49" fontId="11" fillId="2" borderId="39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39" xfId="1" applyFont="1" applyFill="1" applyBorder="1" applyAlignment="1" applyProtection="1">
      <alignment horizontal="center" vertical="center" wrapText="1"/>
      <protection locked="0"/>
    </xf>
    <xf numFmtId="2" fontId="11" fillId="3" borderId="39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42" fillId="2" borderId="48" xfId="1" applyFont="1" applyFill="1" applyBorder="1" applyAlignment="1" applyProtection="1">
      <alignment horizontal="center" vertical="center"/>
      <protection locked="0"/>
    </xf>
    <xf numFmtId="2" fontId="11" fillId="4" borderId="48" xfId="1" applyNumberFormat="1" applyFont="1" applyFill="1" applyBorder="1" applyAlignment="1" applyProtection="1">
      <alignment horizontal="center" vertical="center"/>
      <protection locked="0"/>
    </xf>
    <xf numFmtId="2" fontId="20" fillId="5" borderId="48" xfId="1" applyNumberFormat="1" applyFont="1" applyFill="1" applyBorder="1" applyAlignment="1" applyProtection="1">
      <alignment horizontal="center" vertical="center"/>
      <protection locked="0"/>
    </xf>
    <xf numFmtId="2" fontId="11" fillId="0" borderId="48" xfId="1" applyNumberFormat="1" applyFont="1" applyFill="1" applyBorder="1" applyAlignment="1" applyProtection="1">
      <alignment horizontal="center" vertical="center"/>
      <protection locked="0"/>
    </xf>
    <xf numFmtId="0" fontId="11" fillId="3" borderId="57" xfId="1" applyFont="1" applyFill="1" applyBorder="1" applyAlignment="1" applyProtection="1">
      <alignment horizontal="center" vertical="center"/>
      <protection locked="0"/>
    </xf>
    <xf numFmtId="0" fontId="11" fillId="3" borderId="65" xfId="1" applyFont="1" applyFill="1" applyBorder="1" applyAlignment="1" applyProtection="1">
      <alignment horizontal="center" vertical="center"/>
      <protection locked="0"/>
    </xf>
    <xf numFmtId="49" fontId="11" fillId="3" borderId="66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66" xfId="1" applyFont="1" applyFill="1" applyBorder="1" applyAlignment="1" applyProtection="1">
      <alignment horizontal="center" vertical="center"/>
      <protection locked="0"/>
    </xf>
    <xf numFmtId="0" fontId="11" fillId="2" borderId="0" xfId="1" applyFont="1" applyFill="1" applyAlignment="1" applyProtection="1">
      <alignment wrapText="1"/>
      <protection locked="0"/>
    </xf>
    <xf numFmtId="49" fontId="15" fillId="2" borderId="0" xfId="1" applyNumberFormat="1" applyFont="1" applyFill="1" applyAlignment="1" applyProtection="1">
      <alignment horizontal="center"/>
      <protection locked="0"/>
    </xf>
    <xf numFmtId="9" fontId="19" fillId="0" borderId="0" xfId="8" applyFont="1" applyFill="1" applyBorder="1" applyAlignment="1" applyProtection="1">
      <alignment horizontal="center"/>
    </xf>
    <xf numFmtId="2" fontId="15" fillId="2" borderId="0" xfId="1" applyNumberFormat="1" applyFont="1" applyFill="1" applyBorder="1" applyAlignment="1" applyProtection="1">
      <alignment horizontal="center"/>
      <protection locked="0"/>
    </xf>
    <xf numFmtId="9" fontId="19" fillId="2" borderId="0" xfId="8" applyFont="1" applyFill="1" applyBorder="1" applyAlignment="1" applyProtection="1">
      <alignment horizontal="center"/>
    </xf>
    <xf numFmtId="166" fontId="19" fillId="2" borderId="0" xfId="1" applyNumberFormat="1" applyFont="1" applyFill="1" applyBorder="1" applyAlignment="1" applyProtection="1">
      <alignment horizontal="center"/>
    </xf>
    <xf numFmtId="0" fontId="11" fillId="2" borderId="0" xfId="1" applyFont="1" applyFill="1" applyBorder="1" applyAlignment="1" applyProtection="1">
      <alignment wrapText="1"/>
      <protection locked="0"/>
    </xf>
    <xf numFmtId="49" fontId="11" fillId="2" borderId="0" xfId="1" applyNumberFormat="1" applyFont="1" applyFill="1" applyBorder="1" applyAlignment="1" applyProtection="1">
      <alignment horizontal="center"/>
      <protection locked="0"/>
    </xf>
    <xf numFmtId="0" fontId="24" fillId="2" borderId="18" xfId="1" applyFont="1" applyFill="1" applyBorder="1" applyAlignment="1" applyProtection="1">
      <alignment vertical="center" wrapText="1"/>
      <protection locked="0"/>
    </xf>
    <xf numFmtId="0" fontId="24" fillId="2" borderId="25" xfId="1" applyFont="1" applyFill="1" applyBorder="1" applyAlignment="1" applyProtection="1">
      <alignment vertical="center" wrapText="1"/>
      <protection locked="0"/>
    </xf>
    <xf numFmtId="0" fontId="24" fillId="2" borderId="29" xfId="1" applyFont="1" applyFill="1" applyBorder="1" applyAlignment="1" applyProtection="1">
      <alignment vertical="center" wrapText="1"/>
      <protection locked="0"/>
    </xf>
    <xf numFmtId="49" fontId="11" fillId="2" borderId="0" xfId="1" applyNumberFormat="1" applyFont="1" applyFill="1" applyAlignment="1" applyProtection="1">
      <alignment horizontal="left" vertical="center" wrapText="1"/>
      <protection locked="0"/>
    </xf>
    <xf numFmtId="49" fontId="7" fillId="2" borderId="35" xfId="1" applyNumberFormat="1" applyFont="1" applyFill="1" applyBorder="1" applyAlignment="1" applyProtection="1">
      <alignment horizontal="center" vertical="center" wrapText="1"/>
    </xf>
    <xf numFmtId="1" fontId="7" fillId="4" borderId="35" xfId="1" applyNumberFormat="1" applyFont="1" applyFill="1" applyBorder="1" applyAlignment="1" applyProtection="1">
      <alignment horizontal="center" vertical="center" wrapText="1"/>
      <protection locked="0"/>
    </xf>
    <xf numFmtId="1" fontId="7" fillId="0" borderId="35" xfId="1" applyNumberFormat="1" applyFont="1" applyFill="1" applyBorder="1" applyAlignment="1" applyProtection="1">
      <alignment horizontal="center" vertical="center" wrapText="1"/>
      <protection locked="0"/>
    </xf>
    <xf numFmtId="2" fontId="25" fillId="2" borderId="0" xfId="1" applyNumberFormat="1" applyFont="1" applyFill="1" applyBorder="1" applyProtection="1">
      <protection locked="0"/>
    </xf>
    <xf numFmtId="0" fontId="19" fillId="2" borderId="0" xfId="1" applyFont="1" applyFill="1" applyBorder="1" applyAlignment="1" applyProtection="1">
      <alignment horizontal="center"/>
    </xf>
    <xf numFmtId="2" fontId="27" fillId="2" borderId="0" xfId="1" applyNumberFormat="1" applyFont="1" applyFill="1" applyBorder="1" applyAlignment="1" applyProtection="1">
      <alignment horizontal="center"/>
    </xf>
    <xf numFmtId="1" fontId="15" fillId="2" borderId="0" xfId="1" applyNumberFormat="1" applyFont="1" applyFill="1" applyBorder="1" applyProtection="1">
      <protection locked="0"/>
    </xf>
    <xf numFmtId="0" fontId="1" fillId="0" borderId="0" xfId="1" applyBorder="1" applyAlignment="1"/>
    <xf numFmtId="49" fontId="11" fillId="2" borderId="0" xfId="1" applyNumberFormat="1" applyFont="1" applyFill="1" applyBorder="1" applyAlignment="1" applyProtection="1">
      <alignment horizontal="left" wrapText="1"/>
      <protection locked="0"/>
    </xf>
    <xf numFmtId="49" fontId="1" fillId="2" borderId="0" xfId="1" applyNumberFormat="1" applyFill="1" applyAlignment="1">
      <alignment horizontal="left" wrapText="1"/>
    </xf>
    <xf numFmtId="0" fontId="11" fillId="3" borderId="6" xfId="1" applyFont="1" applyFill="1" applyBorder="1" applyAlignment="1" applyProtection="1">
      <alignment horizontal="center" vertical="center"/>
      <protection locked="0"/>
    </xf>
    <xf numFmtId="0" fontId="11" fillId="3" borderId="6" xfId="1" applyFont="1" applyFill="1" applyBorder="1" applyAlignment="1" applyProtection="1">
      <alignment horizontal="left" vertical="center"/>
      <protection locked="0"/>
    </xf>
    <xf numFmtId="0" fontId="11" fillId="3" borderId="48" xfId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/>
      <protection locked="0"/>
    </xf>
    <xf numFmtId="0" fontId="11" fillId="3" borderId="70" xfId="1" applyFont="1" applyFill="1" applyBorder="1" applyAlignment="1" applyProtection="1">
      <alignment horizontal="center" vertical="center"/>
      <protection locked="0"/>
    </xf>
    <xf numFmtId="49" fontId="11" fillId="2" borderId="0" xfId="1" applyNumberFormat="1" applyFont="1" applyFill="1" applyAlignment="1" applyProtection="1">
      <alignment horizontal="center"/>
      <protection locked="0"/>
    </xf>
    <xf numFmtId="0" fontId="1" fillId="7" borderId="0" xfId="1" applyFont="1" applyFill="1" applyBorder="1" applyAlignment="1">
      <alignment horizontal="center" vertical="center"/>
    </xf>
    <xf numFmtId="0" fontId="1" fillId="7" borderId="0" xfId="1" applyFont="1" applyFill="1" applyBorder="1"/>
    <xf numFmtId="0" fontId="16" fillId="7" borderId="0" xfId="1" applyFont="1" applyFill="1" applyBorder="1" applyAlignment="1" applyProtection="1">
      <alignment vertical="center"/>
      <protection locked="0"/>
    </xf>
    <xf numFmtId="0" fontId="26" fillId="7" borderId="0" xfId="1" applyFont="1" applyFill="1" applyBorder="1" applyAlignment="1">
      <alignment vertical="center"/>
    </xf>
    <xf numFmtId="0" fontId="43" fillId="7" borderId="58" xfId="1" applyFont="1" applyFill="1" applyBorder="1" applyAlignment="1">
      <alignment vertical="center" wrapText="1"/>
    </xf>
    <xf numFmtId="0" fontId="43" fillId="7" borderId="60" xfId="1" applyFont="1" applyFill="1" applyBorder="1" applyAlignment="1">
      <alignment vertical="center" wrapText="1"/>
    </xf>
    <xf numFmtId="0" fontId="11" fillId="0" borderId="36" xfId="1" applyFont="1" applyFill="1" applyBorder="1" applyAlignment="1">
      <alignment horizontal="center" vertical="center"/>
    </xf>
    <xf numFmtId="10" fontId="11" fillId="0" borderId="36" xfId="1" applyNumberFormat="1" applyFont="1" applyFill="1" applyBorder="1" applyAlignment="1">
      <alignment horizontal="center" vertical="center" wrapText="1"/>
    </xf>
    <xf numFmtId="0" fontId="11" fillId="0" borderId="51" xfId="1" applyFont="1" applyFill="1" applyBorder="1" applyAlignment="1">
      <alignment horizontal="center" vertical="center"/>
    </xf>
    <xf numFmtId="165" fontId="11" fillId="0" borderId="57" xfId="1" applyNumberFormat="1" applyFont="1" applyFill="1" applyBorder="1" applyAlignment="1">
      <alignment horizontal="center" vertical="center"/>
    </xf>
    <xf numFmtId="165" fontId="11" fillId="0" borderId="36" xfId="1" applyNumberFormat="1" applyFont="1" applyFill="1" applyBorder="1" applyAlignment="1">
      <alignment horizontal="center" vertical="center"/>
    </xf>
    <xf numFmtId="0" fontId="11" fillId="0" borderId="44" xfId="1" quotePrefix="1" applyFont="1" applyFill="1" applyBorder="1" applyAlignment="1">
      <alignment horizontal="center" vertical="center" wrapText="1"/>
    </xf>
    <xf numFmtId="165" fontId="11" fillId="0" borderId="41" xfId="1" applyNumberFormat="1" applyFont="1" applyFill="1" applyBorder="1" applyAlignment="1">
      <alignment horizontal="center" vertical="center"/>
    </xf>
    <xf numFmtId="0" fontId="11" fillId="0" borderId="41" xfId="1" quotePrefix="1" applyFont="1" applyFill="1" applyBorder="1" applyAlignment="1">
      <alignment horizontal="center" vertical="center" wrapText="1"/>
    </xf>
    <xf numFmtId="165" fontId="11" fillId="0" borderId="75" xfId="1" applyNumberFormat="1" applyFont="1" applyFill="1" applyBorder="1" applyAlignment="1">
      <alignment horizontal="center" vertical="center"/>
    </xf>
    <xf numFmtId="0" fontId="11" fillId="7" borderId="44" xfId="1" applyFont="1" applyFill="1" applyBorder="1" applyAlignment="1">
      <alignment horizontal="center" vertical="center"/>
    </xf>
    <xf numFmtId="0" fontId="11" fillId="7" borderId="68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 wrapText="1"/>
    </xf>
    <xf numFmtId="0" fontId="11" fillId="0" borderId="53" xfId="1" applyFont="1" applyFill="1" applyBorder="1" applyAlignment="1">
      <alignment horizontal="center" vertical="center"/>
    </xf>
    <xf numFmtId="165" fontId="11" fillId="0" borderId="8" xfId="1" applyNumberFormat="1" applyFont="1" applyFill="1" applyBorder="1" applyAlignment="1">
      <alignment horizontal="center" vertical="center"/>
    </xf>
    <xf numFmtId="165" fontId="11" fillId="0" borderId="6" xfId="1" applyNumberFormat="1" applyFont="1" applyFill="1" applyBorder="1" applyAlignment="1">
      <alignment horizontal="center" vertical="center"/>
    </xf>
    <xf numFmtId="165" fontId="11" fillId="0" borderId="53" xfId="1" applyNumberFormat="1" applyFont="1" applyFill="1" applyBorder="1" applyAlignment="1">
      <alignment horizontal="center" vertical="center"/>
    </xf>
    <xf numFmtId="0" fontId="11" fillId="0" borderId="8" xfId="1" quotePrefix="1" applyFont="1" applyFill="1" applyBorder="1" applyAlignment="1">
      <alignment horizontal="center" vertical="center" wrapText="1"/>
    </xf>
    <xf numFmtId="0" fontId="11" fillId="0" borderId="6" xfId="1" quotePrefix="1" applyFont="1" applyFill="1" applyBorder="1" applyAlignment="1">
      <alignment horizontal="center" vertical="center" wrapText="1"/>
    </xf>
    <xf numFmtId="165" fontId="11" fillId="0" borderId="83" xfId="1" applyNumberFormat="1" applyFont="1" applyFill="1" applyBorder="1" applyAlignment="1">
      <alignment horizontal="center" vertical="center"/>
    </xf>
    <xf numFmtId="0" fontId="11" fillId="0" borderId="66" xfId="1" applyFont="1" applyFill="1" applyBorder="1" applyAlignment="1">
      <alignment horizontal="center" vertical="center"/>
    </xf>
    <xf numFmtId="0" fontId="11" fillId="0" borderId="67" xfId="1" applyFont="1" applyFill="1" applyBorder="1" applyAlignment="1">
      <alignment horizontal="center" vertical="center"/>
    </xf>
    <xf numFmtId="165" fontId="11" fillId="0" borderId="66" xfId="1" applyNumberFormat="1" applyFont="1" applyFill="1" applyBorder="1" applyAlignment="1">
      <alignment horizontal="center" vertical="center"/>
    </xf>
    <xf numFmtId="0" fontId="11" fillId="0" borderId="65" xfId="1" quotePrefix="1" applyFont="1" applyFill="1" applyBorder="1" applyAlignment="1">
      <alignment horizontal="center" vertical="center" wrapText="1"/>
    </xf>
    <xf numFmtId="0" fontId="11" fillId="0" borderId="66" xfId="1" quotePrefix="1" applyFont="1" applyFill="1" applyBorder="1" applyAlignment="1">
      <alignment horizontal="center" vertical="center" wrapText="1"/>
    </xf>
    <xf numFmtId="165" fontId="11" fillId="0" borderId="90" xfId="1" applyNumberFormat="1" applyFont="1" applyFill="1" applyBorder="1" applyAlignment="1">
      <alignment horizontal="center" vertical="center"/>
    </xf>
    <xf numFmtId="0" fontId="24" fillId="7" borderId="0" xfId="1" applyFont="1" applyFill="1" applyBorder="1" applyAlignment="1">
      <alignment horizontal="center" vertical="center" wrapText="1"/>
    </xf>
    <xf numFmtId="0" fontId="8" fillId="7" borderId="0" xfId="1" applyFont="1" applyFill="1" applyBorder="1" applyAlignment="1">
      <alignment horizontal="center" vertical="center" wrapText="1"/>
    </xf>
    <xf numFmtId="0" fontId="11" fillId="7" borderId="0" xfId="1" applyFont="1" applyFill="1" applyBorder="1" applyAlignment="1">
      <alignment horizontal="center" vertical="center"/>
    </xf>
    <xf numFmtId="0" fontId="11" fillId="7" borderId="0" xfId="1" applyFont="1" applyFill="1" applyBorder="1"/>
    <xf numFmtId="0" fontId="45" fillId="9" borderId="4" xfId="1" applyFont="1" applyFill="1" applyBorder="1" applyAlignment="1">
      <alignment horizontal="left" vertical="center"/>
    </xf>
    <xf numFmtId="0" fontId="1" fillId="9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9" borderId="5" xfId="1" applyFont="1" applyFill="1" applyBorder="1" applyAlignment="1">
      <alignment horizontal="center" vertical="center"/>
    </xf>
    <xf numFmtId="0" fontId="1" fillId="7" borderId="4" xfId="1" applyFont="1" applyFill="1" applyBorder="1" applyAlignment="1">
      <alignment horizontal="center" vertical="center"/>
    </xf>
    <xf numFmtId="0" fontId="1" fillId="7" borderId="5" xfId="1" applyFont="1" applyFill="1" applyBorder="1" applyAlignment="1">
      <alignment horizontal="center" vertical="center"/>
    </xf>
    <xf numFmtId="0" fontId="1" fillId="7" borderId="10" xfId="1" applyFont="1" applyFill="1" applyBorder="1" applyAlignment="1">
      <alignment horizontal="center" vertical="center"/>
    </xf>
    <xf numFmtId="2" fontId="8" fillId="2" borderId="37" xfId="1" applyNumberFormat="1" applyFont="1" applyFill="1" applyBorder="1" applyAlignment="1" applyProtection="1">
      <alignment vertical="center"/>
      <protection locked="0"/>
    </xf>
    <xf numFmtId="2" fontId="8" fillId="2" borderId="38" xfId="1" applyNumberFormat="1" applyFont="1" applyFill="1" applyBorder="1" applyAlignment="1" applyProtection="1">
      <alignment vertical="center"/>
      <protection locked="0"/>
    </xf>
    <xf numFmtId="1" fontId="8" fillId="2" borderId="38" xfId="1" applyNumberFormat="1" applyFont="1" applyFill="1" applyBorder="1" applyAlignment="1" applyProtection="1">
      <alignment vertical="center"/>
      <protection locked="0"/>
    </xf>
    <xf numFmtId="0" fontId="11" fillId="0" borderId="36" xfId="1" quotePrefix="1" applyFont="1" applyFill="1" applyBorder="1" applyAlignment="1">
      <alignment horizontal="center" vertical="center" wrapText="1"/>
    </xf>
    <xf numFmtId="0" fontId="11" fillId="0" borderId="36" xfId="1" quotePrefix="1" applyFont="1" applyFill="1" applyBorder="1" applyAlignment="1">
      <alignment horizontal="center" vertical="center"/>
    </xf>
    <xf numFmtId="0" fontId="11" fillId="7" borderId="8" xfId="1" applyFont="1" applyFill="1" applyBorder="1" applyAlignment="1">
      <alignment horizontal="center" vertical="center"/>
    </xf>
    <xf numFmtId="0" fontId="11" fillId="7" borderId="53" xfId="1" applyFont="1" applyFill="1" applyBorder="1" applyAlignment="1">
      <alignment horizontal="center" vertical="center"/>
    </xf>
    <xf numFmtId="0" fontId="11" fillId="0" borderId="66" xfId="1" applyFont="1" applyFill="1" applyBorder="1" applyAlignment="1">
      <alignment horizontal="center" vertical="center" wrapText="1"/>
    </xf>
    <xf numFmtId="165" fontId="11" fillId="0" borderId="65" xfId="1" applyNumberFormat="1" applyFont="1" applyFill="1" applyBorder="1" applyAlignment="1">
      <alignment horizontal="center" vertical="center"/>
    </xf>
    <xf numFmtId="0" fontId="11" fillId="0" borderId="61" xfId="1" quotePrefix="1" applyFont="1" applyFill="1" applyBorder="1" applyAlignment="1">
      <alignment horizontal="center" vertical="center" wrapText="1"/>
    </xf>
    <xf numFmtId="0" fontId="11" fillId="0" borderId="61" xfId="1" quotePrefix="1" applyFont="1" applyFill="1" applyBorder="1" applyAlignment="1">
      <alignment horizontal="center" vertical="center"/>
    </xf>
    <xf numFmtId="165" fontId="11" fillId="0" borderId="67" xfId="1" applyNumberFormat="1" applyFont="1" applyFill="1" applyBorder="1" applyAlignment="1">
      <alignment horizontal="center" vertical="center"/>
    </xf>
    <xf numFmtId="0" fontId="11" fillId="7" borderId="65" xfId="1" applyFont="1" applyFill="1" applyBorder="1" applyAlignment="1">
      <alignment horizontal="center" vertical="center"/>
    </xf>
    <xf numFmtId="0" fontId="11" fillId="7" borderId="67" xfId="1" applyFont="1" applyFill="1" applyBorder="1" applyAlignment="1">
      <alignment horizontal="center" vertical="center"/>
    </xf>
    <xf numFmtId="0" fontId="11" fillId="0" borderId="39" xfId="1" applyFont="1" applyFill="1" applyBorder="1" applyAlignment="1" applyProtection="1">
      <alignment horizontal="left" vertical="center" wrapText="1"/>
      <protection locked="0"/>
    </xf>
    <xf numFmtId="49" fontId="11" fillId="2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4" borderId="36" xfId="1" applyNumberFormat="1" applyFont="1" applyFill="1" applyBorder="1" applyAlignment="1" applyProtection="1">
      <alignment horizontal="center" vertical="center"/>
      <protection locked="0"/>
    </xf>
    <xf numFmtId="2" fontId="11" fillId="5" borderId="36" xfId="1" applyNumberFormat="1" applyFont="1" applyFill="1" applyBorder="1" applyAlignment="1" applyProtection="1">
      <alignment horizontal="center" vertical="center"/>
      <protection locked="0"/>
    </xf>
    <xf numFmtId="2" fontId="11" fillId="2" borderId="36" xfId="1" applyNumberFormat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left" vertical="center" wrapText="1"/>
      <protection locked="0"/>
    </xf>
    <xf numFmtId="2" fontId="11" fillId="4" borderId="6" xfId="1" applyNumberFormat="1" applyFont="1" applyFill="1" applyBorder="1" applyAlignment="1" applyProtection="1">
      <alignment horizontal="center" vertical="center"/>
      <protection locked="0"/>
    </xf>
    <xf numFmtId="2" fontId="11" fillId="3" borderId="6" xfId="1" applyNumberFormat="1" applyFont="1" applyFill="1" applyBorder="1" applyAlignment="1" applyProtection="1">
      <alignment horizontal="center" vertical="center"/>
      <protection locked="0"/>
    </xf>
    <xf numFmtId="0" fontId="11" fillId="3" borderId="66" xfId="1" applyFont="1" applyFill="1" applyBorder="1" applyAlignment="1" applyProtection="1">
      <alignment horizontal="left" vertical="center" wrapText="1"/>
      <protection locked="0"/>
    </xf>
    <xf numFmtId="2" fontId="11" fillId="5" borderId="66" xfId="1" applyNumberFormat="1" applyFont="1" applyFill="1" applyBorder="1" applyAlignment="1" applyProtection="1">
      <alignment horizontal="center" vertical="center"/>
      <protection locked="0"/>
    </xf>
    <xf numFmtId="2" fontId="11" fillId="3" borderId="66" xfId="1" applyNumberFormat="1" applyFont="1" applyFill="1" applyBorder="1" applyAlignment="1" applyProtection="1">
      <alignment horizontal="center" vertical="center"/>
      <protection locked="0"/>
    </xf>
    <xf numFmtId="0" fontId="11" fillId="3" borderId="6" xfId="1" applyFont="1" applyFill="1" applyBorder="1" applyAlignment="1" applyProtection="1">
      <alignment horizontal="left" vertical="center" wrapText="1"/>
      <protection locked="0"/>
    </xf>
    <xf numFmtId="49" fontId="11" fillId="3" borderId="39" xfId="1" applyNumberFormat="1" applyFont="1" applyFill="1" applyBorder="1" applyAlignment="1" applyProtection="1">
      <alignment horizontal="center" vertical="center" wrapText="1"/>
    </xf>
    <xf numFmtId="0" fontId="11" fillId="3" borderId="36" xfId="1" applyFont="1" applyFill="1" applyBorder="1" applyAlignment="1" applyProtection="1">
      <alignment horizontal="center" vertical="center"/>
      <protection locked="0"/>
    </xf>
    <xf numFmtId="2" fontId="20" fillId="5" borderId="6" xfId="1" applyNumberFormat="1" applyFont="1" applyFill="1" applyBorder="1" applyAlignment="1" applyProtection="1">
      <alignment horizontal="center" vertical="center"/>
      <protection locked="0"/>
    </xf>
    <xf numFmtId="2" fontId="20" fillId="5" borderId="41" xfId="1" applyNumberFormat="1" applyFont="1" applyFill="1" applyBorder="1" applyAlignment="1" applyProtection="1">
      <alignment horizontal="center" vertical="center"/>
      <protection locked="0"/>
    </xf>
    <xf numFmtId="0" fontId="42" fillId="2" borderId="6" xfId="1" applyFont="1" applyFill="1" applyBorder="1" applyAlignment="1" applyProtection="1">
      <alignment horizontal="left" vertical="center"/>
      <protection locked="0"/>
    </xf>
    <xf numFmtId="1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36" xfId="1" applyFont="1" applyFill="1" applyBorder="1" applyAlignment="1" applyProtection="1">
      <alignment horizontal="center" vertical="center"/>
      <protection locked="0"/>
    </xf>
    <xf numFmtId="0" fontId="11" fillId="4" borderId="36" xfId="1" applyFont="1" applyFill="1" applyBorder="1" applyAlignment="1" applyProtection="1">
      <alignment horizontal="center" vertical="center"/>
      <protection locked="0"/>
    </xf>
    <xf numFmtId="0" fontId="20" fillId="5" borderId="36" xfId="1" applyFont="1" applyFill="1" applyBorder="1" applyAlignment="1" applyProtection="1">
      <alignment horizontal="center" vertical="center"/>
      <protection locked="0"/>
    </xf>
    <xf numFmtId="0" fontId="11" fillId="6" borderId="39" xfId="1" applyFont="1" applyFill="1" applyBorder="1" applyAlignment="1" applyProtection="1">
      <alignment horizontal="left" vertical="center" wrapText="1"/>
    </xf>
    <xf numFmtId="1" fontId="11" fillId="6" borderId="39" xfId="1" applyNumberFormat="1" applyFont="1" applyFill="1" applyBorder="1" applyAlignment="1" applyProtection="1">
      <alignment horizontal="center" wrapText="1"/>
    </xf>
    <xf numFmtId="2" fontId="11" fillId="0" borderId="6" xfId="1" applyNumberFormat="1" applyFont="1" applyFill="1" applyBorder="1" applyAlignment="1" applyProtection="1">
      <alignment horizontal="center" vertical="center"/>
      <protection locked="0"/>
    </xf>
    <xf numFmtId="2" fontId="11" fillId="0" borderId="6" xfId="1" applyNumberFormat="1" applyFont="1" applyFill="1" applyBorder="1" applyAlignment="1" applyProtection="1">
      <alignment horizontal="center" vertical="center" wrapText="1"/>
      <protection locked="0"/>
    </xf>
    <xf numFmtId="2" fontId="11" fillId="3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left" vertical="center"/>
      <protection locked="0"/>
    </xf>
    <xf numFmtId="49" fontId="11" fillId="2" borderId="6" xfId="1" applyNumberFormat="1" applyFont="1" applyFill="1" applyBorder="1" applyAlignment="1" applyProtection="1">
      <alignment vertical="center" wrapText="1"/>
      <protection locked="0"/>
    </xf>
    <xf numFmtId="0" fontId="11" fillId="2" borderId="6" xfId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left" vertical="center"/>
      <protection locked="0"/>
    </xf>
    <xf numFmtId="49" fontId="11" fillId="3" borderId="39" xfId="1" applyNumberFormat="1" applyFont="1" applyFill="1" applyBorder="1" applyAlignment="1" applyProtection="1">
      <alignment vertical="center"/>
      <protection locked="0"/>
    </xf>
    <xf numFmtId="0" fontId="11" fillId="3" borderId="66" xfId="1" applyFont="1" applyFill="1" applyBorder="1" applyAlignment="1" applyProtection="1">
      <alignment horizontal="left" vertical="center"/>
      <protection locked="0"/>
    </xf>
    <xf numFmtId="49" fontId="11" fillId="3" borderId="69" xfId="1" applyNumberFormat="1" applyFont="1" applyFill="1" applyBorder="1" applyAlignment="1" applyProtection="1">
      <alignment vertical="center"/>
      <protection locked="0"/>
    </xf>
    <xf numFmtId="0" fontId="11" fillId="3" borderId="69" xfId="1" applyFont="1" applyFill="1" applyBorder="1" applyAlignment="1" applyProtection="1">
      <alignment horizontal="center" vertical="center"/>
      <protection locked="0"/>
    </xf>
    <xf numFmtId="2" fontId="11" fillId="4" borderId="69" xfId="1" applyNumberFormat="1" applyFont="1" applyFill="1" applyBorder="1" applyAlignment="1" applyProtection="1">
      <alignment horizontal="center" vertical="center"/>
      <protection locked="0"/>
    </xf>
    <xf numFmtId="2" fontId="11" fillId="3" borderId="69" xfId="1" applyNumberFormat="1" applyFont="1" applyFill="1" applyBorder="1" applyAlignment="1" applyProtection="1">
      <alignment horizontal="center" vertical="center"/>
      <protection locked="0"/>
    </xf>
    <xf numFmtId="0" fontId="11" fillId="3" borderId="52" xfId="1" applyFont="1" applyFill="1" applyBorder="1" applyAlignment="1" applyProtection="1">
      <alignment horizontal="center" vertical="center"/>
    </xf>
    <xf numFmtId="49" fontId="11" fillId="3" borderId="6" xfId="1" applyNumberFormat="1" applyFont="1" applyFill="1" applyBorder="1" applyAlignment="1" applyProtection="1">
      <alignment vertical="center" wrapText="1"/>
      <protection locked="0"/>
    </xf>
    <xf numFmtId="0" fontId="11" fillId="0" borderId="4" xfId="1" applyFont="1" applyFill="1" applyBorder="1" applyAlignment="1" applyProtection="1">
      <alignment horizontal="center" vertical="center"/>
      <protection locked="0"/>
    </xf>
    <xf numFmtId="0" fontId="11" fillId="2" borderId="36" xfId="1" applyFont="1" applyFill="1" applyBorder="1" applyAlignment="1" applyProtection="1">
      <alignment horizontal="left" vertical="center" wrapText="1"/>
      <protection locked="0"/>
    </xf>
    <xf numFmtId="0" fontId="11" fillId="2" borderId="36" xfId="1" applyFont="1" applyFill="1" applyBorder="1" applyAlignment="1" applyProtection="1">
      <alignment horizontal="center" vertical="center"/>
      <protection locked="0"/>
    </xf>
    <xf numFmtId="0" fontId="11" fillId="0" borderId="50" xfId="1" applyFont="1" applyFill="1" applyBorder="1" applyAlignment="1" applyProtection="1">
      <alignment horizontal="center" vertical="center"/>
    </xf>
    <xf numFmtId="0" fontId="11" fillId="0" borderId="36" xfId="1" applyFont="1" applyFill="1" applyBorder="1" applyAlignment="1" applyProtection="1">
      <alignment vertical="center"/>
      <protection locked="0"/>
    </xf>
    <xf numFmtId="2" fontId="11" fillId="0" borderId="36" xfId="1" applyNumberFormat="1" applyFont="1" applyFill="1" applyBorder="1" applyAlignment="1" applyProtection="1">
      <alignment horizontal="center" vertical="center"/>
      <protection locked="0"/>
    </xf>
    <xf numFmtId="0" fontId="11" fillId="3" borderId="8" xfId="1" applyFont="1" applyFill="1" applyBorder="1" applyAlignment="1" applyProtection="1">
      <alignment horizontal="center" vertical="center"/>
    </xf>
    <xf numFmtId="165" fontId="11" fillId="6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36" xfId="1" applyFont="1" applyFill="1" applyBorder="1" applyAlignment="1" applyProtection="1">
      <alignment horizontal="center" vertical="center" wrapText="1"/>
      <protection locked="0"/>
    </xf>
    <xf numFmtId="0" fontId="26" fillId="6" borderId="6" xfId="1" applyFont="1" applyFill="1" applyBorder="1" applyAlignment="1" applyProtection="1">
      <alignment horizontal="center" vertical="center" wrapText="1"/>
    </xf>
    <xf numFmtId="0" fontId="49" fillId="0" borderId="0" xfId="0" applyFont="1"/>
    <xf numFmtId="165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36" xfId="4" applyFont="1" applyFill="1" applyBorder="1" applyAlignment="1" applyProtection="1">
      <alignment horizontal="center"/>
      <protection locked="0"/>
    </xf>
    <xf numFmtId="0" fontId="11" fillId="0" borderId="6" xfId="4" applyFont="1" applyFill="1" applyBorder="1" applyProtection="1">
      <protection locked="0"/>
    </xf>
    <xf numFmtId="0" fontId="11" fillId="0" borderId="6" xfId="5" applyFont="1" applyFill="1" applyBorder="1" applyAlignment="1" applyProtection="1">
      <alignment horizontal="center"/>
      <protection locked="0"/>
    </xf>
    <xf numFmtId="2" fontId="11" fillId="0" borderId="6" xfId="6" applyNumberFormat="1" applyFont="1" applyFill="1" applyBorder="1" applyAlignment="1">
      <alignment horizontal="center"/>
    </xf>
    <xf numFmtId="2" fontId="11" fillId="0" borderId="6" xfId="7" applyNumberFormat="1" applyFont="1" applyFill="1" applyBorder="1" applyAlignment="1" applyProtection="1">
      <alignment horizontal="center"/>
      <protection locked="0"/>
    </xf>
    <xf numFmtId="2" fontId="11" fillId="2" borderId="51" xfId="1" applyNumberFormat="1" applyFont="1" applyFill="1" applyBorder="1" applyAlignment="1" applyProtection="1">
      <alignment horizontal="center" vertical="center"/>
      <protection locked="0"/>
    </xf>
    <xf numFmtId="2" fontId="11" fillId="3" borderId="67" xfId="1" applyNumberFormat="1" applyFont="1" applyFill="1" applyBorder="1" applyAlignment="1" applyProtection="1">
      <alignment horizontal="center" vertical="center"/>
      <protection locked="0"/>
    </xf>
    <xf numFmtId="0" fontId="50" fillId="7" borderId="56" xfId="1" applyFont="1" applyFill="1" applyBorder="1" applyAlignment="1">
      <alignment horizontal="center" wrapText="1"/>
    </xf>
    <xf numFmtId="0" fontId="26" fillId="7" borderId="89" xfId="1" applyFont="1" applyFill="1" applyBorder="1" applyAlignment="1">
      <alignment horizontal="center" vertical="center" wrapText="1"/>
    </xf>
    <xf numFmtId="0" fontId="26" fillId="7" borderId="63" xfId="1" applyFont="1" applyFill="1" applyBorder="1" applyAlignment="1">
      <alignment horizontal="center" vertical="center" wrapText="1"/>
    </xf>
    <xf numFmtId="0" fontId="50" fillId="7" borderId="61" xfId="1" applyFont="1" applyFill="1" applyBorder="1" applyAlignment="1">
      <alignment vertical="center" wrapText="1"/>
    </xf>
    <xf numFmtId="0" fontId="11" fillId="7" borderId="66" xfId="1" applyFont="1" applyFill="1" applyBorder="1" applyAlignment="1">
      <alignment horizontal="center" vertical="center"/>
    </xf>
    <xf numFmtId="0" fontId="11" fillId="7" borderId="67" xfId="1" applyFont="1" applyFill="1" applyBorder="1" applyAlignment="1">
      <alignment horizontal="center" vertical="center" wrapText="1"/>
    </xf>
    <xf numFmtId="0" fontId="11" fillId="7" borderId="65" xfId="1" applyFont="1" applyFill="1" applyBorder="1" applyAlignment="1">
      <alignment horizontal="center" vertical="center" wrapText="1"/>
    </xf>
    <xf numFmtId="0" fontId="11" fillId="7" borderId="66" xfId="1" applyFont="1" applyFill="1" applyBorder="1" applyAlignment="1">
      <alignment horizontal="center" vertical="center" wrapText="1"/>
    </xf>
    <xf numFmtId="0" fontId="11" fillId="7" borderId="72" xfId="1" applyFont="1" applyFill="1" applyBorder="1" applyAlignment="1">
      <alignment horizontal="center" vertical="center" wrapText="1"/>
    </xf>
    <xf numFmtId="0" fontId="11" fillId="7" borderId="54" xfId="1" applyFont="1" applyFill="1" applyBorder="1" applyAlignment="1">
      <alignment horizontal="center" vertical="center" wrapText="1"/>
    </xf>
    <xf numFmtId="0" fontId="11" fillId="7" borderId="54" xfId="1" applyFont="1" applyFill="1" applyBorder="1" applyAlignment="1">
      <alignment horizontal="center" vertical="center"/>
    </xf>
    <xf numFmtId="0" fontId="11" fillId="7" borderId="59" xfId="1" applyFont="1" applyFill="1" applyBorder="1" applyAlignment="1">
      <alignment horizontal="center" vertical="center"/>
    </xf>
    <xf numFmtId="0" fontId="26" fillId="7" borderId="72" xfId="1" applyFont="1" applyFill="1" applyBorder="1" applyAlignment="1">
      <alignment horizontal="center" vertical="center"/>
    </xf>
    <xf numFmtId="0" fontId="26" fillId="7" borderId="59" xfId="1" applyFont="1" applyFill="1" applyBorder="1" applyAlignment="1">
      <alignment horizontal="center" vertical="center"/>
    </xf>
    <xf numFmtId="0" fontId="11" fillId="3" borderId="64" xfId="1" applyFont="1" applyFill="1" applyBorder="1" applyAlignment="1" applyProtection="1">
      <alignment horizontal="left" vertical="center" wrapText="1"/>
      <protection locked="0"/>
    </xf>
    <xf numFmtId="0" fontId="11" fillId="3" borderId="58" xfId="1" applyFont="1" applyFill="1" applyBorder="1" applyAlignment="1" applyProtection="1">
      <alignment horizontal="center" vertical="center"/>
      <protection locked="0"/>
    </xf>
    <xf numFmtId="0" fontId="11" fillId="3" borderId="45" xfId="1" applyFont="1" applyFill="1" applyBorder="1" applyAlignment="1" applyProtection="1">
      <alignment horizontal="left" vertical="center" wrapText="1"/>
    </xf>
    <xf numFmtId="2" fontId="11" fillId="4" borderId="41" xfId="1" applyNumberFormat="1" applyFont="1" applyFill="1" applyBorder="1" applyAlignment="1" applyProtection="1">
      <alignment horizontal="center" vertical="center"/>
      <protection locked="0"/>
    </xf>
    <xf numFmtId="0" fontId="26" fillId="0" borderId="41" xfId="1" applyFont="1" applyFill="1" applyBorder="1" applyAlignment="1" applyProtection="1">
      <alignment vertical="center" wrapText="1"/>
    </xf>
    <xf numFmtId="1" fontId="26" fillId="0" borderId="41" xfId="1" applyNumberFormat="1" applyFont="1" applyFill="1" applyBorder="1" applyAlignment="1" applyProtection="1">
      <alignment horizontal="center" vertical="center" wrapText="1"/>
    </xf>
    <xf numFmtId="0" fontId="26" fillId="0" borderId="41" xfId="1" applyFont="1" applyBorder="1" applyAlignment="1" applyProtection="1">
      <alignment horizontal="center" vertical="center" wrapText="1"/>
      <protection locked="0"/>
    </xf>
    <xf numFmtId="1" fontId="26" fillId="4" borderId="41" xfId="1" applyNumberFormat="1" applyFont="1" applyFill="1" applyBorder="1" applyAlignment="1" applyProtection="1">
      <alignment horizontal="center" vertical="center" wrapText="1"/>
    </xf>
    <xf numFmtId="1" fontId="18" fillId="5" borderId="41" xfId="1" applyNumberFormat="1" applyFont="1" applyFill="1" applyBorder="1" applyAlignment="1" applyProtection="1">
      <alignment horizontal="center" vertical="center" wrapText="1"/>
    </xf>
    <xf numFmtId="1" fontId="26" fillId="0" borderId="68" xfId="1" applyNumberFormat="1" applyFont="1" applyFill="1" applyBorder="1" applyAlignment="1" applyProtection="1">
      <alignment horizontal="center" vertical="center" wrapText="1"/>
    </xf>
    <xf numFmtId="0" fontId="26" fillId="6" borderId="39" xfId="1" applyFont="1" applyFill="1" applyBorder="1" applyAlignment="1" applyProtection="1">
      <alignment vertical="center" wrapText="1"/>
    </xf>
    <xf numFmtId="0" fontId="11" fillId="6" borderId="39" xfId="1" applyFont="1" applyFill="1" applyBorder="1" applyAlignment="1" applyProtection="1">
      <alignment vertical="center" wrapText="1"/>
    </xf>
    <xf numFmtId="2" fontId="11" fillId="0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51" xfId="1" applyFont="1" applyFill="1" applyBorder="1" applyAlignment="1" applyProtection="1">
      <alignment horizontal="center" vertical="center"/>
      <protection locked="0"/>
    </xf>
    <xf numFmtId="0" fontId="11" fillId="3" borderId="57" xfId="1" applyFont="1" applyFill="1" applyBorder="1" applyAlignment="1" applyProtection="1">
      <alignment horizontal="left" vertical="center"/>
      <protection locked="0"/>
    </xf>
    <xf numFmtId="2" fontId="11" fillId="3" borderId="57" xfId="1" applyNumberFormat="1" applyFont="1" applyFill="1" applyBorder="1" applyAlignment="1" applyProtection="1">
      <alignment horizontal="center" vertical="center"/>
      <protection locked="0"/>
    </xf>
    <xf numFmtId="49" fontId="11" fillId="3" borderId="6" xfId="1" applyNumberFormat="1" applyFont="1" applyFill="1" applyBorder="1" applyAlignment="1" applyProtection="1">
      <alignment vertical="center"/>
      <protection locked="0"/>
    </xf>
    <xf numFmtId="2" fontId="11" fillId="3" borderId="73" xfId="1" applyNumberFormat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  <protection locked="0"/>
    </xf>
    <xf numFmtId="0" fontId="11" fillId="2" borderId="64" xfId="1" applyFont="1" applyFill="1" applyBorder="1" applyAlignment="1" applyProtection="1">
      <alignment horizontal="left" vertical="center" wrapText="1"/>
      <protection locked="0"/>
    </xf>
    <xf numFmtId="49" fontId="11" fillId="2" borderId="41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41" xfId="1" applyFont="1" applyFill="1" applyBorder="1" applyAlignment="1" applyProtection="1">
      <alignment horizontal="center" vertical="center"/>
      <protection locked="0"/>
    </xf>
    <xf numFmtId="0" fontId="11" fillId="2" borderId="64" xfId="1" applyFont="1" applyFill="1" applyBorder="1" applyAlignment="1" applyProtection="1">
      <alignment horizontal="center" vertical="center"/>
      <protection locked="0"/>
    </xf>
    <xf numFmtId="2" fontId="20" fillId="5" borderId="64" xfId="1" applyNumberFormat="1" applyFont="1" applyFill="1" applyBorder="1" applyAlignment="1" applyProtection="1">
      <alignment horizontal="center" vertical="center"/>
      <protection locked="0"/>
    </xf>
    <xf numFmtId="0" fontId="11" fillId="2" borderId="6" xfId="1" applyFont="1" applyFill="1" applyBorder="1" applyAlignment="1" applyProtection="1">
      <alignment horizontal="left" vertical="center" wrapText="1"/>
      <protection locked="0"/>
    </xf>
    <xf numFmtId="0" fontId="11" fillId="0" borderId="58" xfId="1" applyFont="1" applyFill="1" applyBorder="1" applyAlignment="1" applyProtection="1">
      <alignment horizontal="center" vertical="center"/>
      <protection locked="0"/>
    </xf>
    <xf numFmtId="0" fontId="11" fillId="2" borderId="54" xfId="1" applyFont="1" applyFill="1" applyBorder="1" applyAlignment="1" applyProtection="1">
      <alignment horizontal="center" vertical="center"/>
      <protection locked="0"/>
    </xf>
    <xf numFmtId="2" fontId="11" fillId="4" borderId="54" xfId="1" applyNumberFormat="1" applyFont="1" applyFill="1" applyBorder="1" applyAlignment="1" applyProtection="1">
      <alignment horizontal="center" vertical="center"/>
      <protection locked="0"/>
    </xf>
    <xf numFmtId="2" fontId="20" fillId="5" borderId="54" xfId="1" applyNumberFormat="1" applyFont="1" applyFill="1" applyBorder="1" applyAlignment="1" applyProtection="1">
      <alignment horizontal="center" vertical="center"/>
      <protection locked="0"/>
    </xf>
    <xf numFmtId="2" fontId="11" fillId="0" borderId="54" xfId="1" applyNumberFormat="1" applyFont="1" applyFill="1" applyBorder="1" applyAlignment="1" applyProtection="1">
      <alignment horizontal="center" vertical="center"/>
      <protection locked="0"/>
    </xf>
    <xf numFmtId="2" fontId="11" fillId="0" borderId="59" xfId="1" applyNumberFormat="1" applyFont="1" applyFill="1" applyBorder="1" applyAlignment="1" applyProtection="1">
      <alignment horizontal="center" vertical="center"/>
      <protection locked="0"/>
    </xf>
    <xf numFmtId="0" fontId="11" fillId="0" borderId="44" xfId="1" applyFont="1" applyFill="1" applyBorder="1" applyAlignment="1" applyProtection="1">
      <alignment horizontal="center" vertical="center"/>
    </xf>
    <xf numFmtId="49" fontId="11" fillId="2" borderId="45" xfId="1" applyNumberFormat="1" applyFont="1" applyFill="1" applyBorder="1" applyAlignment="1" applyProtection="1">
      <alignment horizontal="left" vertical="center" wrapText="1"/>
      <protection locked="0"/>
    </xf>
    <xf numFmtId="0" fontId="11" fillId="2" borderId="45" xfId="1" applyFont="1" applyFill="1" applyBorder="1" applyAlignment="1" applyProtection="1">
      <alignment horizontal="center" vertical="center"/>
      <protection locked="0"/>
    </xf>
    <xf numFmtId="2" fontId="11" fillId="4" borderId="45" xfId="1" applyNumberFormat="1" applyFont="1" applyFill="1" applyBorder="1" applyAlignment="1" applyProtection="1">
      <alignment horizontal="center" vertical="center"/>
      <protection locked="0"/>
    </xf>
    <xf numFmtId="2" fontId="11" fillId="0" borderId="45" xfId="1" applyNumberFormat="1" applyFont="1" applyFill="1" applyBorder="1" applyAlignment="1" applyProtection="1">
      <alignment horizontal="center" vertical="center"/>
      <protection locked="0"/>
    </xf>
    <xf numFmtId="2" fontId="11" fillId="0" borderId="46" xfId="1" applyNumberFormat="1" applyFont="1" applyFill="1" applyBorder="1" applyAlignment="1" applyProtection="1">
      <alignment horizontal="center" vertical="center"/>
      <protection locked="0"/>
    </xf>
    <xf numFmtId="0" fontId="11" fillId="3" borderId="48" xfId="1" applyFont="1" applyFill="1" applyBorder="1" applyAlignment="1" applyProtection="1">
      <alignment horizontal="left" vertical="center"/>
      <protection locked="0"/>
    </xf>
    <xf numFmtId="49" fontId="11" fillId="3" borderId="48" xfId="1" applyNumberFormat="1" applyFont="1" applyFill="1" applyBorder="1" applyAlignment="1" applyProtection="1">
      <alignment vertical="center" wrapText="1"/>
      <protection locked="0"/>
    </xf>
    <xf numFmtId="0" fontId="11" fillId="0" borderId="50" xfId="1" applyFont="1" applyFill="1" applyBorder="1" applyAlignment="1" applyProtection="1">
      <alignment horizontal="center" vertical="center"/>
      <protection locked="0"/>
    </xf>
    <xf numFmtId="2" fontId="11" fillId="0" borderId="51" xfId="1" applyNumberFormat="1" applyFont="1" applyFill="1" applyBorder="1" applyAlignment="1" applyProtection="1">
      <alignment horizontal="center" vertical="center"/>
      <protection locked="0"/>
    </xf>
    <xf numFmtId="0" fontId="26" fillId="2" borderId="8" xfId="1" applyFont="1" applyFill="1" applyBorder="1" applyAlignment="1" applyProtection="1">
      <alignment horizontal="left" vertical="center" wrapText="1"/>
      <protection locked="0"/>
    </xf>
    <xf numFmtId="165" fontId="11" fillId="6" borderId="8" xfId="1" applyNumberFormat="1" applyFont="1" applyFill="1" applyBorder="1" applyAlignment="1" applyProtection="1">
      <alignment horizontal="center" vertical="center" wrapText="1"/>
    </xf>
    <xf numFmtId="2" fontId="11" fillId="3" borderId="6" xfId="1" applyNumberFormat="1" applyFont="1" applyFill="1" applyBorder="1" applyAlignment="1" applyProtection="1">
      <alignment horizontal="center" vertical="center"/>
    </xf>
    <xf numFmtId="49" fontId="11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6" fillId="2" borderId="8" xfId="1" applyFont="1" applyFill="1" applyBorder="1" applyAlignment="1" applyProtection="1">
      <alignment horizontal="center" vertical="center" wrapText="1"/>
      <protection locked="0"/>
    </xf>
    <xf numFmtId="0" fontId="26" fillId="0" borderId="6" xfId="1" applyFont="1" applyBorder="1" applyAlignment="1" applyProtection="1">
      <alignment horizontal="center" vertical="center" wrapText="1"/>
      <protection locked="0"/>
    </xf>
    <xf numFmtId="0" fontId="26" fillId="2" borderId="6" xfId="1" applyFont="1" applyFill="1" applyBorder="1" applyAlignment="1" applyProtection="1">
      <alignment horizontal="center" vertical="center" wrapText="1"/>
      <protection locked="0"/>
    </xf>
    <xf numFmtId="0" fontId="26" fillId="2" borderId="8" xfId="1" applyFont="1" applyFill="1" applyBorder="1" applyAlignment="1" applyProtection="1">
      <alignment horizontal="left" wrapText="1"/>
      <protection locked="0"/>
    </xf>
    <xf numFmtId="0" fontId="11" fillId="0" borderId="8" xfId="1" applyFont="1" applyFill="1" applyBorder="1" applyAlignment="1" applyProtection="1">
      <alignment horizontal="center" vertical="center"/>
    </xf>
    <xf numFmtId="49" fontId="11" fillId="0" borderId="6" xfId="1" applyNumberFormat="1" applyFont="1" applyFill="1" applyBorder="1" applyAlignment="1" applyProtection="1">
      <alignment horizontal="left" vertical="center" wrapText="1"/>
      <protection locked="0"/>
    </xf>
    <xf numFmtId="0" fontId="42" fillId="2" borderId="54" xfId="1" applyFont="1" applyFill="1" applyBorder="1" applyAlignment="1" applyProtection="1">
      <alignment horizontal="left" vertical="center"/>
      <protection locked="0"/>
    </xf>
    <xf numFmtId="49" fontId="11" fillId="2" borderId="54" xfId="1" applyNumberFormat="1" applyFont="1" applyFill="1" applyBorder="1" applyAlignment="1" applyProtection="1">
      <alignment vertical="center" wrapText="1"/>
      <protection locked="0"/>
    </xf>
    <xf numFmtId="0" fontId="11" fillId="3" borderId="38" xfId="1" applyFont="1" applyFill="1" applyBorder="1" applyAlignment="1" applyProtection="1">
      <alignment horizontal="left" vertical="center"/>
      <protection locked="0"/>
    </xf>
    <xf numFmtId="0" fontId="11" fillId="3" borderId="56" xfId="1" applyFont="1" applyFill="1" applyBorder="1" applyAlignment="1" applyProtection="1">
      <alignment horizontal="center" vertical="center"/>
      <protection locked="0"/>
    </xf>
    <xf numFmtId="49" fontId="11" fillId="2" borderId="36" xfId="1" applyNumberFormat="1" applyFont="1" applyFill="1" applyBorder="1" applyAlignment="1" applyProtection="1">
      <alignment vertical="center" wrapText="1"/>
      <protection locked="0"/>
    </xf>
    <xf numFmtId="0" fontId="11" fillId="2" borderId="38" xfId="1" applyFont="1" applyFill="1" applyBorder="1" applyAlignment="1" applyProtection="1">
      <alignment horizontal="center" vertical="center"/>
      <protection locked="0"/>
    </xf>
    <xf numFmtId="2" fontId="11" fillId="0" borderId="38" xfId="1" applyNumberFormat="1" applyFont="1" applyFill="1" applyBorder="1" applyAlignment="1" applyProtection="1">
      <alignment horizontal="center" vertical="center"/>
      <protection locked="0"/>
    </xf>
    <xf numFmtId="2" fontId="20" fillId="5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56" xfId="1" applyFont="1" applyFill="1" applyBorder="1" applyAlignment="1" applyProtection="1">
      <alignment horizontal="left" vertical="center"/>
      <protection locked="0"/>
    </xf>
    <xf numFmtId="49" fontId="11" fillId="2" borderId="56" xfId="1" applyNumberFormat="1" applyFont="1" applyFill="1" applyBorder="1" applyAlignment="1" applyProtection="1">
      <alignment vertical="center" wrapText="1"/>
      <protection locked="0"/>
    </xf>
    <xf numFmtId="0" fontId="11" fillId="2" borderId="56" xfId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/>
      <protection locked="0"/>
    </xf>
    <xf numFmtId="0" fontId="11" fillId="0" borderId="60" xfId="1" applyFont="1" applyFill="1" applyBorder="1" applyAlignment="1" applyProtection="1">
      <alignment horizontal="center" vertical="center"/>
      <protection locked="0"/>
    </xf>
    <xf numFmtId="0" fontId="11" fillId="0" borderId="61" xfId="1" applyFont="1" applyFill="1" applyBorder="1" applyAlignment="1" applyProtection="1">
      <alignment horizontal="left" vertical="center"/>
      <protection locked="0"/>
    </xf>
    <xf numFmtId="49" fontId="11" fillId="2" borderId="61" xfId="1" applyNumberFormat="1" applyFont="1" applyFill="1" applyBorder="1" applyAlignment="1" applyProtection="1">
      <alignment vertical="center" wrapText="1"/>
      <protection locked="0"/>
    </xf>
    <xf numFmtId="0" fontId="11" fillId="2" borderId="61" xfId="1" applyFont="1" applyFill="1" applyBorder="1" applyAlignment="1" applyProtection="1">
      <alignment horizontal="center" vertical="center"/>
      <protection locked="0"/>
    </xf>
    <xf numFmtId="2" fontId="11" fillId="4" borderId="61" xfId="1" applyNumberFormat="1" applyFont="1" applyFill="1" applyBorder="1" applyAlignment="1" applyProtection="1">
      <alignment horizontal="center" vertical="center"/>
      <protection locked="0"/>
    </xf>
    <xf numFmtId="2" fontId="11" fillId="0" borderId="61" xfId="1" applyNumberFormat="1" applyFont="1" applyFill="1" applyBorder="1" applyAlignment="1" applyProtection="1">
      <alignment horizontal="center" vertical="center"/>
      <protection locked="0"/>
    </xf>
    <xf numFmtId="0" fontId="11" fillId="0" borderId="39" xfId="1" applyFont="1" applyFill="1" applyBorder="1" applyAlignment="1" applyProtection="1">
      <alignment horizontal="center" vertical="center"/>
    </xf>
    <xf numFmtId="165" fontId="20" fillId="5" borderId="54" xfId="1" applyNumberFormat="1" applyFont="1" applyFill="1" applyBorder="1" applyAlignment="1" applyProtection="1">
      <alignment horizontal="center" vertical="center"/>
      <protection locked="0"/>
    </xf>
    <xf numFmtId="0" fontId="11" fillId="6" borderId="8" xfId="1" applyFont="1" applyFill="1" applyBorder="1" applyAlignment="1" applyProtection="1">
      <alignment horizontal="center" vertical="center"/>
      <protection locked="0"/>
    </xf>
    <xf numFmtId="0" fontId="11" fillId="6" borderId="6" xfId="1" applyFont="1" applyFill="1" applyBorder="1" applyAlignment="1" applyProtection="1">
      <alignment horizontal="left" vertical="center" wrapText="1"/>
      <protection locked="0"/>
    </xf>
    <xf numFmtId="49" fontId="11" fillId="6" borderId="39" xfId="1" quotePrefix="1" applyNumberFormat="1" applyFont="1" applyFill="1" applyBorder="1" applyAlignment="1" applyProtection="1">
      <alignment horizontal="center" vertical="center" wrapText="1"/>
    </xf>
    <xf numFmtId="0" fontId="11" fillId="6" borderId="6" xfId="1" applyFont="1" applyFill="1" applyBorder="1" applyAlignment="1" applyProtection="1">
      <alignment horizontal="center" vertical="center"/>
      <protection locked="0"/>
    </xf>
    <xf numFmtId="165" fontId="20" fillId="6" borderId="6" xfId="1" applyNumberFormat="1" applyFont="1" applyFill="1" applyBorder="1" applyAlignment="1" applyProtection="1">
      <alignment horizontal="center" vertical="center"/>
      <protection locked="0"/>
    </xf>
    <xf numFmtId="165" fontId="11" fillId="6" borderId="53" xfId="1" applyNumberFormat="1" applyFont="1" applyFill="1" applyBorder="1" applyAlignment="1" applyProtection="1">
      <alignment horizontal="center" vertical="center"/>
      <protection locked="0"/>
    </xf>
    <xf numFmtId="0" fontId="11" fillId="3" borderId="39" xfId="1" applyFont="1" applyFill="1" applyBorder="1" applyAlignment="1" applyProtection="1">
      <alignment horizontal="center" vertical="center"/>
    </xf>
    <xf numFmtId="165" fontId="11" fillId="3" borderId="6" xfId="1" applyNumberFormat="1" applyFont="1" applyFill="1" applyBorder="1" applyAlignment="1" applyProtection="1">
      <alignment horizontal="center" vertical="center"/>
      <protection locked="0"/>
    </xf>
    <xf numFmtId="165" fontId="20" fillId="5" borderId="6" xfId="1" applyNumberFormat="1" applyFont="1" applyFill="1" applyBorder="1" applyAlignment="1" applyProtection="1">
      <alignment horizontal="center" vertical="center"/>
      <protection locked="0"/>
    </xf>
    <xf numFmtId="165" fontId="11" fillId="2" borderId="53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 wrapText="1"/>
      <protection locked="0"/>
    </xf>
    <xf numFmtId="0" fontId="11" fillId="2" borderId="66" xfId="1" applyFont="1" applyFill="1" applyBorder="1" applyAlignment="1" applyProtection="1">
      <alignment horizontal="left" vertical="center" wrapText="1"/>
      <protection locked="0"/>
    </xf>
    <xf numFmtId="49" fontId="11" fillId="2" borderId="66" xfId="1" applyNumberFormat="1" applyFont="1" applyFill="1" applyBorder="1" applyAlignment="1" applyProtection="1">
      <alignment horizontal="center" vertical="center" wrapText="1"/>
      <protection locked="0"/>
    </xf>
    <xf numFmtId="0" fontId="11" fillId="2" borderId="66" xfId="1" applyFont="1" applyFill="1" applyBorder="1" applyAlignment="1" applyProtection="1">
      <alignment horizontal="center" vertical="center"/>
      <protection locked="0"/>
    </xf>
    <xf numFmtId="49" fontId="11" fillId="2" borderId="36" xfId="1" applyNumberFormat="1" applyFont="1" applyFill="1" applyBorder="1" applyAlignment="1" applyProtection="1">
      <alignment horizontal="center" vertical="center" wrapText="1"/>
      <protection locked="0"/>
    </xf>
    <xf numFmtId="2" fontId="11" fillId="0" borderId="68" xfId="1" applyNumberFormat="1" applyFont="1" applyFill="1" applyBorder="1" applyAlignment="1" applyProtection="1">
      <alignment horizontal="center" vertical="center"/>
      <protection locked="0"/>
    </xf>
    <xf numFmtId="49" fontId="11" fillId="3" borderId="39" xfId="1" applyNumberFormat="1" applyFont="1" applyFill="1" applyBorder="1" applyAlignment="1" applyProtection="1">
      <alignment horizontal="center" vertical="center"/>
      <protection locked="0"/>
    </xf>
    <xf numFmtId="49" fontId="11" fillId="3" borderId="69" xfId="1" applyNumberFormat="1" applyFont="1" applyFill="1" applyBorder="1" applyAlignment="1" applyProtection="1">
      <alignment horizontal="center" vertical="center"/>
      <protection locked="0"/>
    </xf>
    <xf numFmtId="2" fontId="20" fillId="5" borderId="69" xfId="1" applyNumberFormat="1" applyFont="1" applyFill="1" applyBorder="1" applyAlignment="1" applyProtection="1">
      <alignment horizontal="center" vertical="center"/>
      <protection locked="0"/>
    </xf>
    <xf numFmtId="0" fontId="11" fillId="0" borderId="41" xfId="1" applyFont="1" applyFill="1" applyBorder="1" applyAlignment="1" applyProtection="1">
      <alignment horizontal="left" vertical="center"/>
    </xf>
    <xf numFmtId="49" fontId="11" fillId="2" borderId="6" xfId="1" applyNumberFormat="1" applyFont="1" applyFill="1" applyBorder="1" applyAlignment="1" applyProtection="1">
      <alignment horizontal="left" vertical="center" wrapText="1"/>
      <protection locked="0"/>
    </xf>
    <xf numFmtId="0" fontId="11" fillId="0" borderId="41" xfId="1" applyFont="1" applyBorder="1" applyAlignment="1" applyProtection="1">
      <alignment horizontal="center" vertical="center"/>
    </xf>
    <xf numFmtId="2" fontId="11" fillId="0" borderId="41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Fill="1" applyBorder="1" applyAlignment="1" applyProtection="1">
      <alignment horizontal="left" vertical="center"/>
    </xf>
    <xf numFmtId="0" fontId="11" fillId="0" borderId="6" xfId="1" applyFont="1" applyBorder="1" applyAlignment="1" applyProtection="1">
      <alignment horizontal="center" vertical="center"/>
    </xf>
    <xf numFmtId="0" fontId="11" fillId="3" borderId="57" xfId="1" applyFont="1" applyFill="1" applyBorder="1" applyAlignment="1" applyProtection="1">
      <alignment horizontal="center" vertical="center"/>
    </xf>
    <xf numFmtId="0" fontId="11" fillId="3" borderId="36" xfId="1" applyFont="1" applyFill="1" applyBorder="1" applyAlignment="1" applyProtection="1">
      <alignment horizontal="left" vertical="center"/>
    </xf>
    <xf numFmtId="49" fontId="11" fillId="3" borderId="36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29" xfId="1" applyFont="1" applyFill="1" applyBorder="1" applyAlignment="1" applyProtection="1">
      <alignment horizontal="center" vertical="center"/>
    </xf>
    <xf numFmtId="2" fontId="11" fillId="3" borderId="36" xfId="1" applyNumberFormat="1" applyFont="1" applyFill="1" applyBorder="1" applyAlignment="1" applyProtection="1">
      <alignment horizontal="center" vertical="center"/>
      <protection locked="0"/>
    </xf>
    <xf numFmtId="0" fontId="11" fillId="0" borderId="6" xfId="1" applyFont="1" applyBorder="1" applyAlignment="1" applyProtection="1">
      <alignment horizontal="left" vertical="center" wrapText="1"/>
    </xf>
    <xf numFmtId="0" fontId="11" fillId="0" borderId="36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left" vertical="center" wrapText="1"/>
    </xf>
    <xf numFmtId="0" fontId="11" fillId="3" borderId="65" xfId="1" applyFont="1" applyFill="1" applyBorder="1" applyAlignment="1" applyProtection="1">
      <alignment horizontal="center" vertical="center"/>
    </xf>
    <xf numFmtId="0" fontId="11" fillId="3" borderId="61" xfId="1" applyFont="1" applyFill="1" applyBorder="1" applyAlignment="1" applyProtection="1">
      <alignment horizontal="left" vertical="center"/>
    </xf>
    <xf numFmtId="49" fontId="11" fillId="3" borderId="66" xfId="1" applyNumberFormat="1" applyFont="1" applyFill="1" applyBorder="1" applyAlignment="1" applyProtection="1">
      <alignment horizontal="center" vertical="center" wrapText="1"/>
    </xf>
    <xf numFmtId="0" fontId="11" fillId="3" borderId="71" xfId="1" applyFont="1" applyFill="1" applyBorder="1" applyAlignment="1" applyProtection="1">
      <alignment horizontal="center" vertical="center"/>
    </xf>
    <xf numFmtId="0" fontId="11" fillId="2" borderId="41" xfId="1" applyFont="1" applyFill="1" applyBorder="1" applyAlignment="1" applyProtection="1">
      <alignment vertical="center"/>
    </xf>
    <xf numFmtId="0" fontId="11" fillId="2" borderId="6" xfId="1" applyFont="1" applyFill="1" applyBorder="1" applyAlignment="1" applyProtection="1">
      <alignment vertical="center"/>
    </xf>
    <xf numFmtId="0" fontId="11" fillId="3" borderId="72" xfId="1" applyFont="1" applyFill="1" applyBorder="1" applyAlignment="1" applyProtection="1">
      <alignment horizontal="center" vertical="center"/>
    </xf>
    <xf numFmtId="0" fontId="11" fillId="3" borderId="56" xfId="1" applyFont="1" applyFill="1" applyBorder="1" applyAlignment="1" applyProtection="1">
      <alignment horizontal="left" vertical="center"/>
    </xf>
    <xf numFmtId="49" fontId="11" fillId="3" borderId="54" xfId="1" applyNumberFormat="1" applyFont="1" applyFill="1" applyBorder="1" applyAlignment="1" applyProtection="1">
      <alignment horizontal="center" vertical="center" wrapText="1"/>
    </xf>
    <xf numFmtId="0" fontId="11" fillId="3" borderId="25" xfId="1" applyFont="1" applyFill="1" applyBorder="1" applyAlignment="1" applyProtection="1">
      <alignment horizontal="center" vertical="center"/>
    </xf>
    <xf numFmtId="0" fontId="11" fillId="3" borderId="64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left" vertical="center"/>
    </xf>
    <xf numFmtId="49" fontId="11" fillId="3" borderId="40" xfId="1" applyNumberFormat="1" applyFont="1" applyFill="1" applyBorder="1" applyAlignment="1" applyProtection="1">
      <alignment horizontal="center" vertical="center" wrapText="1"/>
    </xf>
    <xf numFmtId="0" fontId="11" fillId="3" borderId="41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center" vertical="center"/>
    </xf>
    <xf numFmtId="0" fontId="11" fillId="3" borderId="69" xfId="1" applyFont="1" applyFill="1" applyBorder="1" applyAlignment="1" applyProtection="1">
      <alignment horizontal="center" vertical="center"/>
    </xf>
    <xf numFmtId="0" fontId="11" fillId="3" borderId="66" xfId="1" applyFont="1" applyFill="1" applyBorder="1" applyAlignment="1" applyProtection="1">
      <alignment horizontal="left" vertical="center"/>
    </xf>
    <xf numFmtId="0" fontId="11" fillId="3" borderId="61" xfId="1" applyFont="1" applyFill="1" applyBorder="1" applyAlignment="1" applyProtection="1">
      <alignment horizontal="center" vertical="center"/>
    </xf>
    <xf numFmtId="0" fontId="11" fillId="3" borderId="66" xfId="1" applyFont="1" applyFill="1" applyBorder="1" applyAlignment="1" applyProtection="1">
      <alignment horizontal="center" vertical="center"/>
    </xf>
    <xf numFmtId="49" fontId="11" fillId="3" borderId="36" xfId="1" applyNumberFormat="1" applyFont="1" applyFill="1" applyBorder="1" applyAlignment="1" applyProtection="1">
      <alignment horizontal="center" vertical="center" wrapText="1"/>
    </xf>
    <xf numFmtId="0" fontId="11" fillId="3" borderId="36" xfId="1" applyFont="1" applyFill="1" applyBorder="1" applyAlignment="1" applyProtection="1">
      <alignment horizontal="center" vertical="center"/>
    </xf>
    <xf numFmtId="9" fontId="11" fillId="4" borderId="36" xfId="8" applyFont="1" applyFill="1" applyBorder="1" applyAlignment="1" applyProtection="1">
      <alignment horizontal="center" vertical="center"/>
      <protection locked="0"/>
    </xf>
    <xf numFmtId="9" fontId="11" fillId="5" borderId="36" xfId="8" applyFont="1" applyFill="1" applyBorder="1" applyAlignment="1" applyProtection="1">
      <alignment horizontal="center" vertical="center"/>
      <protection locked="0"/>
    </xf>
    <xf numFmtId="9" fontId="11" fillId="3" borderId="36" xfId="8" applyFont="1" applyFill="1" applyBorder="1" applyAlignment="1" applyProtection="1">
      <alignment horizontal="center" vertical="center"/>
      <protection locked="0"/>
    </xf>
    <xf numFmtId="0" fontId="11" fillId="3" borderId="66" xfId="1" applyFont="1" applyFill="1" applyBorder="1" applyAlignment="1" applyProtection="1">
      <alignment horizontal="left" vertical="center" wrapText="1"/>
    </xf>
    <xf numFmtId="9" fontId="11" fillId="4" borderId="61" xfId="8" applyFont="1" applyFill="1" applyBorder="1" applyAlignment="1" applyProtection="1">
      <alignment horizontal="center" vertical="center"/>
      <protection locked="0"/>
    </xf>
    <xf numFmtId="9" fontId="20" fillId="5" borderId="61" xfId="8" applyFont="1" applyFill="1" applyBorder="1" applyAlignment="1" applyProtection="1">
      <alignment horizontal="center" vertical="center"/>
      <protection locked="0"/>
    </xf>
    <xf numFmtId="9" fontId="11" fillId="3" borderId="61" xfId="8" applyFont="1" applyFill="1" applyBorder="1" applyAlignment="1" applyProtection="1">
      <alignment horizontal="center" vertical="center"/>
      <protection locked="0"/>
    </xf>
    <xf numFmtId="9" fontId="11" fillId="3" borderId="62" xfId="8" applyFont="1" applyFill="1" applyBorder="1" applyAlignment="1" applyProtection="1">
      <alignment horizontal="center" vertical="center"/>
      <protection locked="0"/>
    </xf>
    <xf numFmtId="0" fontId="20" fillId="5" borderId="6" xfId="1" applyFont="1" applyFill="1" applyBorder="1" applyAlignment="1" applyProtection="1">
      <alignment horizontal="center" vertical="center"/>
      <protection locked="0"/>
    </xf>
    <xf numFmtId="0" fontId="11" fillId="6" borderId="39" xfId="1" applyFont="1" applyFill="1" applyBorder="1" applyAlignment="1" applyProtection="1">
      <alignment vertical="center" wrapText="1"/>
      <protection locked="0"/>
    </xf>
    <xf numFmtId="1" fontId="11" fillId="6" borderId="6" xfId="1" applyNumberFormat="1" applyFont="1" applyFill="1" applyBorder="1" applyAlignment="1" applyProtection="1">
      <alignment horizontal="center" vertical="center"/>
      <protection locked="0"/>
    </xf>
    <xf numFmtId="1" fontId="11" fillId="6" borderId="39" xfId="1" applyNumberFormat="1" applyFont="1" applyFill="1" applyBorder="1" applyAlignment="1" applyProtection="1">
      <alignment horizontal="center" vertical="center"/>
      <protection locked="0"/>
    </xf>
    <xf numFmtId="0" fontId="26" fillId="6" borderId="6" xfId="1" applyFont="1" applyFill="1" applyBorder="1" applyAlignment="1" applyProtection="1">
      <alignment horizontal="left" vertical="center" wrapText="1"/>
    </xf>
    <xf numFmtId="0" fontId="11" fillId="6" borderId="6" xfId="1" applyFont="1" applyFill="1" applyBorder="1" applyAlignment="1" applyProtection="1">
      <alignment vertical="center" wrapText="1"/>
      <protection locked="0"/>
    </xf>
    <xf numFmtId="0" fontId="11" fillId="6" borderId="6" xfId="1" applyFont="1" applyFill="1" applyBorder="1" applyAlignment="1" applyProtection="1">
      <alignment horizontal="left" vertical="center" wrapText="1"/>
    </xf>
    <xf numFmtId="1" fontId="11" fillId="6" borderId="6" xfId="1" applyNumberFormat="1" applyFont="1" applyFill="1" applyBorder="1" applyAlignment="1" applyProtection="1">
      <alignment horizontal="center"/>
    </xf>
    <xf numFmtId="0" fontId="11" fillId="6" borderId="39" xfId="1" applyFont="1" applyFill="1" applyBorder="1" applyAlignment="1" applyProtection="1">
      <alignment horizontal="center" vertical="center"/>
    </xf>
    <xf numFmtId="0" fontId="11" fillId="0" borderId="65" xfId="1" applyFont="1" applyFill="1" applyBorder="1" applyAlignment="1" applyProtection="1">
      <alignment horizontal="center" vertical="center"/>
    </xf>
    <xf numFmtId="0" fontId="11" fillId="0" borderId="61" xfId="1" applyFont="1" applyFill="1" applyBorder="1" applyAlignment="1" applyProtection="1">
      <alignment horizontal="center" vertical="center"/>
      <protection locked="0"/>
    </xf>
    <xf numFmtId="0" fontId="11" fillId="4" borderId="61" xfId="1" applyFont="1" applyFill="1" applyBorder="1" applyAlignment="1" applyProtection="1">
      <alignment horizontal="center" vertical="center"/>
      <protection locked="0"/>
    </xf>
    <xf numFmtId="0" fontId="20" fillId="5" borderId="61" xfId="1" applyFont="1" applyFill="1" applyBorder="1" applyAlignment="1" applyProtection="1">
      <alignment horizontal="center" vertical="center"/>
      <protection locked="0"/>
    </xf>
    <xf numFmtId="0" fontId="11" fillId="0" borderId="62" xfId="1" applyFont="1" applyFill="1" applyBorder="1" applyAlignment="1" applyProtection="1">
      <alignment horizontal="center" vertical="center"/>
      <protection locked="0"/>
    </xf>
    <xf numFmtId="165" fontId="11" fillId="4" borderId="36" xfId="1" applyNumberFormat="1" applyFont="1" applyFill="1" applyBorder="1" applyAlignment="1" applyProtection="1">
      <alignment horizontal="center" vertical="center"/>
      <protection locked="0"/>
    </xf>
    <xf numFmtId="49" fontId="11" fillId="6" borderId="6" xfId="1" applyNumberFormat="1" applyFont="1" applyFill="1" applyBorder="1" applyAlignment="1" applyProtection="1">
      <alignment horizontal="center" vertical="center" wrapText="1"/>
    </xf>
    <xf numFmtId="165" fontId="11" fillId="4" borderId="39" xfId="1" applyNumberFormat="1" applyFont="1" applyFill="1" applyBorder="1" applyAlignment="1" applyProtection="1">
      <alignment horizontal="center" vertical="center"/>
      <protection locked="0"/>
    </xf>
    <xf numFmtId="165" fontId="20" fillId="6" borderId="39" xfId="1" applyNumberFormat="1" applyFont="1" applyFill="1" applyBorder="1" applyAlignment="1" applyProtection="1">
      <alignment horizontal="center" vertical="center"/>
      <protection locked="0"/>
    </xf>
    <xf numFmtId="165" fontId="11" fillId="6" borderId="39" xfId="1" applyNumberFormat="1" applyFont="1" applyFill="1" applyBorder="1" applyAlignment="1" applyProtection="1">
      <alignment horizontal="center" vertical="center"/>
      <protection locked="0"/>
    </xf>
    <xf numFmtId="49" fontId="11" fillId="6" borderId="39" xfId="1" applyNumberFormat="1" applyFont="1" applyFill="1" applyBorder="1" applyAlignment="1" applyProtection="1">
      <alignment horizontal="center" vertical="center" wrapText="1"/>
    </xf>
    <xf numFmtId="165" fontId="11" fillId="6" borderId="51" xfId="1" applyNumberFormat="1" applyFont="1" applyFill="1" applyBorder="1" applyAlignment="1" applyProtection="1">
      <alignment horizontal="center" vertical="center"/>
      <protection locked="0"/>
    </xf>
    <xf numFmtId="165" fontId="20" fillId="5" borderId="36" xfId="1" applyNumberFormat="1" applyFont="1" applyFill="1" applyBorder="1" applyAlignment="1" applyProtection="1">
      <alignment horizontal="center" vertical="center"/>
      <protection locked="0"/>
    </xf>
    <xf numFmtId="1" fontId="11" fillId="3" borderId="6" xfId="1" applyNumberFormat="1" applyFont="1" applyFill="1" applyBorder="1" applyAlignment="1" applyProtection="1">
      <alignment horizontal="center" vertical="center"/>
      <protection locked="0"/>
    </xf>
    <xf numFmtId="49" fontId="11" fillId="0" borderId="39" xfId="1" applyNumberFormat="1" applyFont="1" applyFill="1" applyBorder="1" applyAlignment="1" applyProtection="1">
      <alignment horizontal="center" vertical="center" wrapText="1"/>
    </xf>
    <xf numFmtId="165" fontId="11" fillId="2" borderId="36" xfId="1" applyNumberFormat="1" applyFont="1" applyFill="1" applyBorder="1" applyAlignment="1" applyProtection="1">
      <alignment horizontal="center" vertical="center"/>
      <protection locked="0"/>
    </xf>
    <xf numFmtId="165" fontId="11" fillId="2" borderId="51" xfId="1" applyNumberFormat="1" applyFont="1" applyFill="1" applyBorder="1" applyAlignment="1" applyProtection="1">
      <alignment horizontal="center" vertical="center"/>
      <protection locked="0"/>
    </xf>
    <xf numFmtId="0" fontId="11" fillId="3" borderId="36" xfId="1" applyFont="1" applyFill="1" applyBorder="1" applyAlignment="1" applyProtection="1">
      <alignment horizontal="left" vertical="center" wrapText="1"/>
      <protection locked="0"/>
    </xf>
    <xf numFmtId="49" fontId="11" fillId="3" borderId="48" xfId="1" applyNumberFormat="1" applyFont="1" applyFill="1" applyBorder="1" applyAlignment="1" applyProtection="1">
      <alignment horizontal="center" vertical="center"/>
      <protection locked="0"/>
    </xf>
    <xf numFmtId="0" fontId="11" fillId="3" borderId="60" xfId="1" applyFont="1" applyFill="1" applyBorder="1" applyAlignment="1" applyProtection="1">
      <alignment horizontal="center" vertical="center"/>
      <protection locked="0"/>
    </xf>
    <xf numFmtId="0" fontId="11" fillId="3" borderId="61" xfId="1" applyFont="1" applyFill="1" applyBorder="1" applyAlignment="1" applyProtection="1">
      <alignment horizontal="left" vertical="center" wrapText="1"/>
      <protection locked="0"/>
    </xf>
    <xf numFmtId="49" fontId="11" fillId="3" borderId="70" xfId="1" applyNumberFormat="1" applyFont="1" applyFill="1" applyBorder="1" applyAlignment="1" applyProtection="1">
      <alignment horizontal="center" vertical="center"/>
      <protection locked="0"/>
    </xf>
    <xf numFmtId="0" fontId="11" fillId="3" borderId="61" xfId="1" applyFont="1" applyFill="1" applyBorder="1" applyAlignment="1" applyProtection="1">
      <alignment horizontal="center" vertical="center"/>
      <protection locked="0"/>
    </xf>
    <xf numFmtId="2" fontId="20" fillId="5" borderId="61" xfId="1" applyNumberFormat="1" applyFont="1" applyFill="1" applyBorder="1" applyAlignment="1" applyProtection="1">
      <alignment horizontal="center" vertical="center"/>
      <protection locked="0"/>
    </xf>
    <xf numFmtId="2" fontId="11" fillId="3" borderId="61" xfId="1" applyNumberFormat="1" applyFont="1" applyFill="1" applyBorder="1" applyAlignment="1" applyProtection="1">
      <alignment horizontal="center" vertical="center"/>
      <protection locked="0"/>
    </xf>
    <xf numFmtId="2" fontId="11" fillId="3" borderId="57" xfId="1" applyNumberFormat="1" applyFont="1" applyFill="1" applyBorder="1" applyAlignment="1" applyProtection="1">
      <alignment horizontal="center" vertical="center"/>
    </xf>
    <xf numFmtId="2" fontId="11" fillId="3" borderId="36" xfId="1" applyNumberFormat="1" applyFont="1" applyFill="1" applyBorder="1" applyAlignment="1" applyProtection="1">
      <alignment horizontal="left" vertical="center"/>
    </xf>
    <xf numFmtId="2" fontId="11" fillId="3" borderId="29" xfId="1" applyNumberFormat="1" applyFont="1" applyFill="1" applyBorder="1" applyAlignment="1" applyProtection="1">
      <alignment horizontal="center" vertical="center"/>
    </xf>
    <xf numFmtId="1" fontId="11" fillId="3" borderId="29" xfId="1" applyNumberFormat="1" applyFont="1" applyFill="1" applyBorder="1" applyAlignment="1" applyProtection="1">
      <alignment horizontal="center" vertical="center"/>
    </xf>
    <xf numFmtId="0" fontId="11" fillId="0" borderId="54" xfId="1" applyFont="1" applyBorder="1" applyAlignment="1" applyProtection="1">
      <alignment horizontal="center" vertical="center"/>
    </xf>
    <xf numFmtId="0" fontId="11" fillId="3" borderId="90" xfId="1" applyFont="1" applyFill="1" applyBorder="1" applyAlignment="1" applyProtection="1">
      <alignment horizontal="center" vertical="center"/>
    </xf>
    <xf numFmtId="0" fontId="11" fillId="3" borderId="89" xfId="1" applyFont="1" applyFill="1" applyBorder="1" applyAlignment="1" applyProtection="1">
      <alignment horizontal="center" vertical="center"/>
    </xf>
    <xf numFmtId="0" fontId="11" fillId="3" borderId="40" xfId="1" applyFont="1" applyFill="1" applyBorder="1" applyAlignment="1" applyProtection="1">
      <alignment horizontal="left" vertical="center" wrapText="1"/>
    </xf>
    <xf numFmtId="49" fontId="11" fillId="3" borderId="6" xfId="1" applyNumberFormat="1" applyFont="1" applyFill="1" applyBorder="1" applyAlignment="1" applyProtection="1">
      <alignment horizontal="center" vertical="center" wrapText="1"/>
    </xf>
    <xf numFmtId="0" fontId="11" fillId="3" borderId="56" xfId="1" applyFont="1" applyFill="1" applyBorder="1" applyAlignment="1" applyProtection="1">
      <alignment horizontal="center" vertical="center"/>
    </xf>
    <xf numFmtId="165" fontId="11" fillId="5" borderId="36" xfId="1" applyNumberFormat="1" applyFont="1" applyFill="1" applyBorder="1" applyAlignment="1" applyProtection="1">
      <alignment horizontal="center" vertical="center"/>
      <protection locked="0"/>
    </xf>
    <xf numFmtId="165" fontId="11" fillId="3" borderId="36" xfId="1" applyNumberFormat="1" applyFont="1" applyFill="1" applyBorder="1" applyAlignment="1" applyProtection="1">
      <alignment horizontal="center" vertical="center"/>
      <protection locked="0"/>
    </xf>
    <xf numFmtId="165" fontId="11" fillId="3" borderId="68" xfId="1" applyNumberFormat="1" applyFont="1" applyFill="1" applyBorder="1" applyAlignment="1" applyProtection="1">
      <alignment horizontal="center" vertical="center"/>
      <protection locked="0"/>
    </xf>
    <xf numFmtId="0" fontId="11" fillId="3" borderId="44" xfId="1" applyFont="1" applyFill="1" applyBorder="1" applyAlignment="1" applyProtection="1">
      <alignment horizontal="center" vertical="center"/>
    </xf>
    <xf numFmtId="0" fontId="11" fillId="3" borderId="41" xfId="1" applyFont="1" applyFill="1" applyBorder="1" applyAlignment="1" applyProtection="1">
      <alignment horizontal="left" vertical="center"/>
    </xf>
    <xf numFmtId="9" fontId="11" fillId="3" borderId="68" xfId="8" applyFont="1" applyFill="1" applyBorder="1" applyAlignment="1" applyProtection="1">
      <alignment horizontal="center" vertical="center"/>
      <protection locked="0"/>
    </xf>
    <xf numFmtId="9" fontId="11" fillId="5" borderId="61" xfId="8" applyFont="1" applyFill="1" applyBorder="1" applyAlignment="1" applyProtection="1">
      <alignment horizontal="center" vertical="center"/>
      <protection locked="0"/>
    </xf>
    <xf numFmtId="0" fontId="51" fillId="0" borderId="0" xfId="3" applyFont="1" applyBorder="1" applyProtection="1"/>
    <xf numFmtId="0" fontId="7" fillId="0" borderId="38" xfId="1" applyFont="1" applyFill="1" applyBorder="1" applyAlignment="1" applyProtection="1">
      <alignment horizontal="right"/>
    </xf>
    <xf numFmtId="0" fontId="52" fillId="0" borderId="0" xfId="3" applyFont="1" applyBorder="1" applyProtection="1"/>
    <xf numFmtId="0" fontId="4" fillId="0" borderId="4" xfId="2" applyBorder="1" applyAlignment="1" applyProtection="1">
      <alignment vertical="center"/>
    </xf>
    <xf numFmtId="0" fontId="1" fillId="0" borderId="1" xfId="1" applyBorder="1" applyProtection="1"/>
    <xf numFmtId="0" fontId="5" fillId="0" borderId="9" xfId="2" applyFont="1" applyBorder="1" applyAlignment="1" applyProtection="1">
      <alignment vertical="center"/>
    </xf>
    <xf numFmtId="0" fontId="2" fillId="0" borderId="1" xfId="1" applyFont="1" applyBorder="1" applyAlignment="1" applyProtection="1"/>
    <xf numFmtId="0" fontId="1" fillId="0" borderId="2" xfId="1" applyBorder="1" applyAlignment="1" applyProtection="1"/>
    <xf numFmtId="0" fontId="3" fillId="0" borderId="4" xfId="1" applyFont="1" applyBorder="1" applyAlignment="1" applyProtection="1">
      <alignment vertical="center"/>
    </xf>
    <xf numFmtId="0" fontId="1" fillId="9" borderId="48" xfId="1" applyFont="1" applyFill="1" applyBorder="1" applyAlignment="1">
      <alignment horizontal="center" vertical="center"/>
    </xf>
    <xf numFmtId="0" fontId="45" fillId="9" borderId="52" xfId="1" applyFont="1" applyFill="1" applyBorder="1" applyAlignment="1">
      <alignment horizontal="left" vertical="center"/>
    </xf>
    <xf numFmtId="0" fontId="1" fillId="9" borderId="82" xfId="1" applyFont="1" applyFill="1" applyBorder="1" applyAlignment="1">
      <alignment horizontal="center" vertical="center"/>
    </xf>
    <xf numFmtId="0" fontId="1" fillId="9" borderId="94" xfId="1" applyFont="1" applyFill="1" applyBorder="1" applyAlignment="1">
      <alignment horizontal="center" vertical="center"/>
    </xf>
    <xf numFmtId="0" fontId="45" fillId="9" borderId="83" xfId="1" applyFont="1" applyFill="1" applyBorder="1" applyAlignment="1">
      <alignment horizontal="left" vertical="center"/>
    </xf>
    <xf numFmtId="0" fontId="16" fillId="2" borderId="0" xfId="3" applyFont="1" applyFill="1" applyAlignment="1"/>
    <xf numFmtId="0" fontId="11" fillId="2" borderId="0" xfId="3" applyFill="1"/>
    <xf numFmtId="0" fontId="11" fillId="2" borderId="0" xfId="3" applyFill="1" applyBorder="1"/>
    <xf numFmtId="0" fontId="26" fillId="2" borderId="0" xfId="3" applyFont="1" applyFill="1" applyBorder="1" applyAlignment="1" applyProtection="1">
      <alignment horizontal="right"/>
    </xf>
    <xf numFmtId="10" fontId="54" fillId="0" borderId="7" xfId="3" applyNumberFormat="1" applyFont="1" applyFill="1" applyBorder="1" applyAlignment="1" applyProtection="1">
      <alignment horizontal="left" vertical="center"/>
      <protection locked="0"/>
    </xf>
    <xf numFmtId="0" fontId="55" fillId="2" borderId="0" xfId="3" applyFont="1" applyFill="1"/>
    <xf numFmtId="10" fontId="56" fillId="2" borderId="6" xfId="3" applyNumberFormat="1" applyFont="1" applyFill="1" applyBorder="1"/>
    <xf numFmtId="0" fontId="53" fillId="0" borderId="0" xfId="9"/>
    <xf numFmtId="0" fontId="14" fillId="0" borderId="0" xfId="3" applyFont="1" applyFill="1" applyAlignment="1"/>
    <xf numFmtId="0" fontId="39" fillId="2" borderId="0" xfId="3" applyFont="1" applyFill="1" applyBorder="1"/>
    <xf numFmtId="0" fontId="11" fillId="2" borderId="0" xfId="3" applyFont="1" applyFill="1" applyAlignment="1"/>
    <xf numFmtId="0" fontId="19" fillId="2" borderId="0" xfId="3" applyFont="1" applyFill="1"/>
    <xf numFmtId="0" fontId="11" fillId="2" borderId="0" xfId="3" applyFont="1" applyFill="1"/>
    <xf numFmtId="0" fontId="11" fillId="2" borderId="10" xfId="3" applyFont="1" applyFill="1" applyBorder="1"/>
    <xf numFmtId="0" fontId="11" fillId="2" borderId="0" xfId="3" applyFont="1" applyFill="1" applyBorder="1"/>
    <xf numFmtId="0" fontId="55" fillId="2" borderId="10" xfId="3" applyFont="1" applyFill="1" applyBorder="1" applyAlignment="1"/>
    <xf numFmtId="0" fontId="56" fillId="2" borderId="0" xfId="3" applyFont="1" applyFill="1" applyBorder="1"/>
    <xf numFmtId="0" fontId="26" fillId="6" borderId="45" xfId="3" applyFont="1" applyFill="1" applyBorder="1" applyAlignment="1" applyProtection="1">
      <alignment vertical="center" wrapText="1"/>
    </xf>
    <xf numFmtId="0" fontId="26" fillId="6" borderId="41" xfId="3" applyFont="1" applyFill="1" applyBorder="1" applyAlignment="1" applyProtection="1">
      <alignment horizontal="left" vertical="center" wrapText="1"/>
    </xf>
    <xf numFmtId="0" fontId="26" fillId="6" borderId="41" xfId="3" applyFont="1" applyFill="1" applyBorder="1" applyAlignment="1" applyProtection="1">
      <alignment horizontal="center" vertical="center" wrapText="1"/>
      <protection locked="0"/>
    </xf>
    <xf numFmtId="0" fontId="26" fillId="6" borderId="41" xfId="3" applyFont="1" applyFill="1" applyBorder="1" applyAlignment="1" applyProtection="1">
      <alignment horizontal="center" vertical="center" wrapText="1"/>
    </xf>
    <xf numFmtId="0" fontId="26" fillId="6" borderId="36" xfId="3" applyFont="1" applyFill="1" applyBorder="1" applyAlignment="1" applyProtection="1">
      <alignment horizontal="center" vertical="center" wrapText="1"/>
    </xf>
    <xf numFmtId="0" fontId="26" fillId="6" borderId="51" xfId="3" applyFont="1" applyFill="1" applyBorder="1" applyAlignment="1" applyProtection="1">
      <alignment horizontal="center" vertical="center" wrapText="1"/>
    </xf>
    <xf numFmtId="0" fontId="26" fillId="6" borderId="44" xfId="3" applyFont="1" applyFill="1" applyBorder="1" applyAlignment="1" applyProtection="1">
      <alignment horizontal="center" wrapText="1"/>
    </xf>
    <xf numFmtId="0" fontId="26" fillId="6" borderId="46" xfId="3" applyFont="1" applyFill="1" applyBorder="1" applyAlignment="1" applyProtection="1">
      <alignment horizontal="center" wrapText="1"/>
    </xf>
    <xf numFmtId="0" fontId="26" fillId="6" borderId="57" xfId="3" applyFont="1" applyFill="1" applyBorder="1" applyAlignment="1" applyProtection="1">
      <alignment horizontal="center" vertical="center" wrapText="1"/>
    </xf>
    <xf numFmtId="0" fontId="26" fillId="6" borderId="39" xfId="3" applyFont="1" applyFill="1" applyBorder="1" applyAlignment="1" applyProtection="1">
      <alignment horizontal="center" vertical="center" wrapText="1"/>
    </xf>
    <xf numFmtId="0" fontId="24" fillId="6" borderId="78" xfId="3" applyFont="1" applyFill="1" applyBorder="1" applyAlignment="1" applyProtection="1">
      <alignment horizontal="center" vertical="center" wrapText="1"/>
    </xf>
    <xf numFmtId="0" fontId="26" fillId="6" borderId="79" xfId="3" applyFont="1" applyFill="1" applyBorder="1" applyAlignment="1">
      <alignment vertical="center"/>
    </xf>
    <xf numFmtId="0" fontId="26" fillId="6" borderId="19" xfId="3" applyFont="1" applyFill="1" applyBorder="1" applyAlignment="1">
      <alignment wrapText="1"/>
    </xf>
    <xf numFmtId="0" fontId="26" fillId="6" borderId="19" xfId="3" applyFont="1" applyFill="1" applyBorder="1"/>
    <xf numFmtId="0" fontId="26" fillId="6" borderId="19" xfId="3" applyFont="1" applyFill="1" applyBorder="1" applyAlignment="1" applyProtection="1">
      <alignment horizontal="center" wrapText="1"/>
    </xf>
    <xf numFmtId="0" fontId="26" fillId="6" borderId="80" xfId="3" applyFont="1" applyFill="1" applyBorder="1" applyAlignment="1" applyProtection="1">
      <alignment horizontal="center" wrapText="1"/>
    </xf>
    <xf numFmtId="0" fontId="11" fillId="6" borderId="4" xfId="3" applyFont="1" applyFill="1" applyBorder="1"/>
    <xf numFmtId="0" fontId="11" fillId="6" borderId="5" xfId="3" applyFont="1" applyFill="1" applyBorder="1"/>
    <xf numFmtId="0" fontId="26" fillId="6" borderId="79" xfId="3" applyFont="1" applyFill="1" applyBorder="1" applyAlignment="1" applyProtection="1">
      <alignment horizontal="center" wrapText="1"/>
    </xf>
    <xf numFmtId="0" fontId="26" fillId="6" borderId="0" xfId="3" applyFont="1" applyFill="1" applyBorder="1"/>
    <xf numFmtId="0" fontId="11" fillId="6" borderId="0" xfId="3" applyFont="1" applyFill="1" applyBorder="1"/>
    <xf numFmtId="0" fontId="11" fillId="6" borderId="0" xfId="3" applyFill="1" applyBorder="1"/>
    <xf numFmtId="0" fontId="11" fillId="6" borderId="0" xfId="3" applyFont="1" applyFill="1" applyBorder="1" applyAlignment="1" applyProtection="1">
      <alignment horizontal="left" vertical="center"/>
    </xf>
    <xf numFmtId="0" fontId="11" fillId="6" borderId="5" xfId="3" applyFill="1" applyBorder="1"/>
    <xf numFmtId="0" fontId="11" fillId="0" borderId="4" xfId="3" applyFill="1" applyBorder="1"/>
    <xf numFmtId="0" fontId="11" fillId="0" borderId="0" xfId="3" applyFill="1" applyBorder="1"/>
    <xf numFmtId="0" fontId="11" fillId="0" borderId="5" xfId="3" applyFill="1" applyBorder="1"/>
    <xf numFmtId="0" fontId="8" fillId="6" borderId="47" xfId="3" applyFont="1" applyFill="1" applyBorder="1" applyAlignment="1" applyProtection="1">
      <alignment horizontal="center" vertical="center"/>
    </xf>
    <xf numFmtId="0" fontId="11" fillId="6" borderId="0" xfId="3" applyFont="1" applyFill="1" applyBorder="1" applyAlignment="1" applyProtection="1">
      <alignment vertical="center"/>
    </xf>
    <xf numFmtId="0" fontId="11" fillId="6" borderId="0" xfId="3" applyFont="1" applyFill="1" applyBorder="1" applyAlignment="1">
      <alignment wrapText="1"/>
    </xf>
    <xf numFmtId="0" fontId="19" fillId="6" borderId="0" xfId="3" applyFont="1" applyFill="1" applyBorder="1" applyAlignment="1" applyProtection="1">
      <alignment horizontal="center" wrapText="1"/>
    </xf>
    <xf numFmtId="0" fontId="26" fillId="6" borderId="0" xfId="3" applyFont="1" applyFill="1" applyBorder="1" applyAlignment="1" applyProtection="1">
      <alignment horizontal="center" wrapText="1"/>
    </xf>
    <xf numFmtId="0" fontId="26" fillId="6" borderId="5" xfId="3" applyFont="1" applyFill="1" applyBorder="1" applyAlignment="1" applyProtection="1">
      <alignment horizontal="center" wrapText="1"/>
    </xf>
    <xf numFmtId="0" fontId="40" fillId="6" borderId="4" xfId="3" applyFont="1" applyFill="1" applyBorder="1" applyAlignment="1" applyProtection="1">
      <alignment horizontal="left" wrapText="1"/>
    </xf>
    <xf numFmtId="0" fontId="26" fillId="6" borderId="5" xfId="3" applyFont="1" applyFill="1" applyBorder="1"/>
    <xf numFmtId="0" fontId="26" fillId="0" borderId="0" xfId="3" applyFont="1" applyFill="1" applyBorder="1"/>
    <xf numFmtId="0" fontId="26" fillId="0" borderId="81" xfId="3" applyFont="1" applyFill="1" applyBorder="1"/>
    <xf numFmtId="2" fontId="33" fillId="0" borderId="8" xfId="3" applyNumberFormat="1" applyFont="1" applyFill="1" applyBorder="1" applyAlignment="1" applyProtection="1">
      <alignment horizontal="center" vertical="center"/>
      <protection locked="0"/>
    </xf>
    <xf numFmtId="1" fontId="11" fillId="0" borderId="6" xfId="3" applyNumberFormat="1" applyFont="1" applyFill="1" applyBorder="1" applyAlignment="1" applyProtection="1">
      <alignment horizontal="center" vertical="center"/>
      <protection locked="0"/>
    </xf>
    <xf numFmtId="2" fontId="11" fillId="3" borderId="6" xfId="3" applyNumberFormat="1" applyFont="1" applyFill="1" applyBorder="1" applyAlignment="1" applyProtection="1">
      <alignment horizontal="center" vertical="center"/>
      <protection locked="0"/>
    </xf>
    <xf numFmtId="167" fontId="11" fillId="3" borderId="6" xfId="3" applyNumberFormat="1" applyFont="1" applyFill="1" applyBorder="1" applyAlignment="1" applyProtection="1">
      <alignment horizontal="center" vertical="center"/>
      <protection locked="0"/>
    </xf>
    <xf numFmtId="2" fontId="11" fillId="3" borderId="53" xfId="3" applyNumberFormat="1" applyFont="1" applyFill="1" applyBorder="1" applyAlignment="1" applyProtection="1">
      <alignment horizontal="center" vertical="center"/>
      <protection locked="0"/>
    </xf>
    <xf numFmtId="1" fontId="11" fillId="0" borderId="8" xfId="3" applyNumberFormat="1" applyFont="1" applyFill="1" applyBorder="1" applyAlignment="1" applyProtection="1">
      <alignment horizontal="center" vertical="center"/>
      <protection locked="0"/>
    </xf>
    <xf numFmtId="1" fontId="11" fillId="0" borderId="82" xfId="3" applyNumberFormat="1" applyFont="1" applyFill="1" applyBorder="1" applyAlignment="1" applyProtection="1">
      <alignment horizontal="center" vertical="center"/>
      <protection locked="0"/>
    </xf>
    <xf numFmtId="165" fontId="11" fillId="0" borderId="6" xfId="3" applyNumberFormat="1" applyFont="1" applyFill="1" applyBorder="1" applyAlignment="1" applyProtection="1">
      <alignment horizontal="center" vertical="center"/>
      <protection locked="0"/>
    </xf>
    <xf numFmtId="165" fontId="8" fillId="0" borderId="6" xfId="3" applyNumberFormat="1" applyFont="1" applyFill="1" applyBorder="1" applyAlignment="1" applyProtection="1">
      <alignment horizontal="center" vertical="center"/>
      <protection locked="0"/>
    </xf>
    <xf numFmtId="165" fontId="8" fillId="0" borderId="83" xfId="3" applyNumberFormat="1" applyFont="1" applyFill="1" applyBorder="1" applyAlignment="1" applyProtection="1">
      <alignment horizontal="center" vertical="center"/>
      <protection locked="0"/>
    </xf>
    <xf numFmtId="165" fontId="8" fillId="0" borderId="53" xfId="3" applyNumberFormat="1" applyFont="1" applyFill="1" applyBorder="1" applyAlignment="1" applyProtection="1">
      <alignment horizontal="center" vertical="center"/>
      <protection locked="0"/>
    </xf>
    <xf numFmtId="165" fontId="20" fillId="0" borderId="84" xfId="3" applyNumberFormat="1" applyFont="1" applyFill="1" applyBorder="1"/>
    <xf numFmtId="165" fontId="20" fillId="0" borderId="85" xfId="3" applyNumberFormat="1" applyFont="1" applyFill="1" applyBorder="1"/>
    <xf numFmtId="165" fontId="20" fillId="0" borderId="86" xfId="3" applyNumberFormat="1" applyFont="1" applyFill="1" applyBorder="1"/>
    <xf numFmtId="2" fontId="33" fillId="2" borderId="4" xfId="3" applyNumberFormat="1" applyFont="1" applyFill="1" applyBorder="1" applyAlignment="1" applyProtection="1">
      <alignment horizontal="center" vertical="center"/>
      <protection locked="0"/>
    </xf>
    <xf numFmtId="2" fontId="29" fillId="2" borderId="25" xfId="3" applyNumberFormat="1" applyFont="1" applyFill="1" applyBorder="1" applyAlignment="1" applyProtection="1">
      <alignment horizontal="center" vertical="center"/>
      <protection locked="0"/>
    </xf>
    <xf numFmtId="1" fontId="29" fillId="2" borderId="0" xfId="3" applyNumberFormat="1" applyFont="1" applyFill="1" applyBorder="1" applyAlignment="1" applyProtection="1">
      <alignment horizontal="center" vertical="center"/>
      <protection locked="0"/>
    </xf>
    <xf numFmtId="2" fontId="29" fillId="2" borderId="0" xfId="3" applyNumberFormat="1" applyFont="1" applyFill="1" applyBorder="1" applyAlignment="1" applyProtection="1">
      <alignment horizontal="center" vertical="center"/>
      <protection locked="0"/>
    </xf>
    <xf numFmtId="2" fontId="29" fillId="2" borderId="5" xfId="3" applyNumberFormat="1" applyFont="1" applyFill="1" applyBorder="1" applyAlignment="1" applyProtection="1">
      <alignment horizontal="center" vertical="center"/>
      <protection locked="0"/>
    </xf>
    <xf numFmtId="0" fontId="29" fillId="2" borderId="4" xfId="3" applyFont="1" applyFill="1" applyBorder="1"/>
    <xf numFmtId="0" fontId="29" fillId="2" borderId="25" xfId="3" applyFont="1" applyFill="1" applyBorder="1" applyAlignment="1">
      <alignment wrapText="1"/>
    </xf>
    <xf numFmtId="0" fontId="29" fillId="2" borderId="0" xfId="3" applyFont="1" applyFill="1" applyBorder="1"/>
    <xf numFmtId="0" fontId="29" fillId="2" borderId="5" xfId="3" applyFont="1" applyFill="1" applyBorder="1"/>
    <xf numFmtId="0" fontId="11" fillId="2" borderId="4" xfId="3" applyFill="1" applyBorder="1"/>
    <xf numFmtId="0" fontId="11" fillId="2" borderId="25" xfId="3" applyFont="1" applyFill="1" applyBorder="1" applyAlignment="1">
      <alignment wrapText="1"/>
    </xf>
    <xf numFmtId="0" fontId="11" fillId="2" borderId="5" xfId="3" applyFont="1" applyFill="1" applyBorder="1"/>
    <xf numFmtId="0" fontId="11" fillId="2" borderId="4" xfId="3" applyFill="1" applyBorder="1" applyAlignment="1">
      <alignment horizontal="left"/>
    </xf>
    <xf numFmtId="0" fontId="11" fillId="2" borderId="25" xfId="3" applyFill="1" applyBorder="1" applyAlignment="1">
      <alignment horizontal="left"/>
    </xf>
    <xf numFmtId="0" fontId="11" fillId="2" borderId="5" xfId="3" applyFill="1" applyBorder="1"/>
    <xf numFmtId="0" fontId="8" fillId="0" borderId="8" xfId="3" applyFont="1" applyBorder="1" applyAlignment="1">
      <alignment horizontal="left" vertical="center"/>
    </xf>
    <xf numFmtId="0" fontId="8" fillId="0" borderId="6" xfId="3" applyFont="1" applyBorder="1" applyAlignment="1">
      <alignment horizontal="center" vertical="center"/>
    </xf>
    <xf numFmtId="0" fontId="8" fillId="0" borderId="48" xfId="3" applyFont="1" applyBorder="1" applyAlignment="1">
      <alignment horizontal="left" vertical="center"/>
    </xf>
    <xf numFmtId="0" fontId="8" fillId="2" borderId="8" xfId="3" applyFont="1" applyFill="1" applyBorder="1" applyAlignment="1">
      <alignment vertical="center"/>
    </xf>
    <xf numFmtId="0" fontId="8" fillId="2" borderId="6" xfId="3" applyFont="1" applyFill="1" applyBorder="1" applyAlignment="1">
      <alignment horizontal="center" vertical="center"/>
    </xf>
    <xf numFmtId="0" fontId="11" fillId="2" borderId="4" xfId="3" applyFont="1" applyFill="1" applyBorder="1" applyAlignment="1" applyProtection="1">
      <alignment horizontal="left" wrapText="1"/>
    </xf>
    <xf numFmtId="0" fontId="8" fillId="0" borderId="72" xfId="3" applyFont="1" applyBorder="1" applyAlignment="1">
      <alignment horizontal="left" vertical="center"/>
    </xf>
    <xf numFmtId="165" fontId="8" fillId="0" borderId="54" xfId="3" applyNumberFormat="1" applyFont="1" applyFill="1" applyBorder="1" applyAlignment="1" applyProtection="1">
      <alignment horizontal="center" vertical="center"/>
      <protection locked="0"/>
    </xf>
    <xf numFmtId="165" fontId="8" fillId="0" borderId="18" xfId="3" applyNumberFormat="1" applyFont="1" applyFill="1" applyBorder="1" applyAlignment="1" applyProtection="1">
      <alignment horizontal="center" vertical="center"/>
      <protection locked="0"/>
    </xf>
    <xf numFmtId="165" fontId="8" fillId="0" borderId="59" xfId="3" applyNumberFormat="1" applyFont="1" applyFill="1" applyBorder="1" applyAlignment="1" applyProtection="1">
      <alignment horizontal="center" vertical="center"/>
      <protection locked="0"/>
    </xf>
    <xf numFmtId="0" fontId="15" fillId="2" borderId="9" xfId="3" applyFont="1" applyFill="1" applyBorder="1" applyAlignment="1" applyProtection="1">
      <alignment horizontal="left" wrapText="1"/>
    </xf>
    <xf numFmtId="0" fontId="15" fillId="2" borderId="71" xfId="3" applyFont="1" applyFill="1" applyBorder="1" applyAlignment="1">
      <alignment horizontal="left"/>
    </xf>
    <xf numFmtId="0" fontId="15" fillId="2" borderId="10" xfId="3" applyFont="1" applyFill="1" applyBorder="1"/>
    <xf numFmtId="0" fontId="15" fillId="2" borderId="11" xfId="3" applyFont="1" applyFill="1" applyBorder="1"/>
    <xf numFmtId="0" fontId="25" fillId="3" borderId="65" xfId="3" applyFont="1" applyFill="1" applyBorder="1" applyAlignment="1">
      <alignment horizontal="left" vertical="center"/>
    </xf>
    <xf numFmtId="0" fontId="25" fillId="3" borderId="66" xfId="3" applyFont="1" applyFill="1" applyBorder="1" applyAlignment="1">
      <alignment horizontal="center" vertical="center"/>
    </xf>
    <xf numFmtId="0" fontId="8" fillId="3" borderId="69" xfId="3" applyFont="1" applyFill="1" applyBorder="1" applyAlignment="1">
      <alignment horizontal="left" vertical="center"/>
    </xf>
    <xf numFmtId="2" fontId="8" fillId="3" borderId="66" xfId="3" applyNumberFormat="1" applyFont="1" applyFill="1" applyBorder="1" applyAlignment="1" applyProtection="1">
      <alignment horizontal="center" vertical="center"/>
      <protection locked="0"/>
    </xf>
    <xf numFmtId="2" fontId="8" fillId="3" borderId="67" xfId="3" applyNumberFormat="1" applyFont="1" applyFill="1" applyBorder="1" applyAlignment="1" applyProtection="1">
      <alignment horizontal="center" vertical="center"/>
      <protection locked="0"/>
    </xf>
    <xf numFmtId="2" fontId="41" fillId="0" borderId="10" xfId="3" applyNumberFormat="1" applyFont="1" applyFill="1" applyBorder="1" applyAlignment="1" applyProtection="1">
      <alignment horizontal="center" vertical="center"/>
      <protection locked="0"/>
    </xf>
    <xf numFmtId="2" fontId="41" fillId="0" borderId="87" xfId="3" applyNumberFormat="1" applyFont="1" applyFill="1" applyBorder="1" applyAlignment="1" applyProtection="1">
      <alignment horizontal="center" vertical="center"/>
      <protection locked="0"/>
    </xf>
    <xf numFmtId="2" fontId="41" fillId="0" borderId="88" xfId="3" applyNumberFormat="1" applyFont="1" applyFill="1" applyBorder="1" applyAlignment="1" applyProtection="1">
      <alignment horizontal="center" vertical="center"/>
      <protection locked="0"/>
    </xf>
    <xf numFmtId="0" fontId="11" fillId="6" borderId="4" xfId="3" applyFill="1" applyBorder="1"/>
    <xf numFmtId="0" fontId="26" fillId="0" borderId="5" xfId="3" applyFont="1" applyFill="1" applyBorder="1"/>
    <xf numFmtId="0" fontId="24" fillId="6" borderId="47" xfId="3" applyFont="1" applyFill="1" applyBorder="1" applyAlignment="1" applyProtection="1">
      <alignment horizontal="center" vertical="center" wrapText="1"/>
    </xf>
    <xf numFmtId="0" fontId="26" fillId="6" borderId="0" xfId="3" applyFont="1" applyFill="1" applyBorder="1" applyAlignment="1">
      <alignment vertical="center"/>
    </xf>
    <xf numFmtId="0" fontId="26" fillId="6" borderId="4" xfId="3" applyFont="1" applyFill="1" applyBorder="1" applyAlignment="1" applyProtection="1">
      <alignment horizontal="center" wrapText="1"/>
    </xf>
    <xf numFmtId="0" fontId="7" fillId="6" borderId="0" xfId="3" applyFont="1" applyFill="1" applyBorder="1"/>
    <xf numFmtId="0" fontId="7" fillId="6" borderId="5" xfId="3" applyFont="1" applyFill="1" applyBorder="1"/>
    <xf numFmtId="0" fontId="7" fillId="0" borderId="0" xfId="3" applyFont="1" applyFill="1" applyBorder="1"/>
    <xf numFmtId="0" fontId="7" fillId="0" borderId="5" xfId="3" applyFont="1" applyFill="1" applyBorder="1"/>
    <xf numFmtId="0" fontId="3" fillId="6" borderId="47" xfId="3" applyFont="1" applyFill="1" applyBorder="1" applyAlignment="1" applyProtection="1">
      <alignment horizontal="center" vertical="center"/>
    </xf>
    <xf numFmtId="0" fontId="11" fillId="6" borderId="0" xfId="3" applyFont="1" applyFill="1" applyBorder="1" applyAlignment="1" applyProtection="1">
      <alignment vertical="center"/>
      <protection locked="0"/>
    </xf>
    <xf numFmtId="0" fontId="3" fillId="6" borderId="55" xfId="3" applyFont="1" applyFill="1" applyBorder="1" applyAlignment="1" applyProtection="1">
      <alignment horizontal="center" vertical="center"/>
    </xf>
    <xf numFmtId="0" fontId="11" fillId="6" borderId="10" xfId="3" applyFont="1" applyFill="1" applyBorder="1" applyAlignment="1" applyProtection="1">
      <alignment horizontal="left" vertical="center"/>
    </xf>
    <xf numFmtId="0" fontId="11" fillId="6" borderId="10" xfId="3" applyFill="1" applyBorder="1"/>
    <xf numFmtId="0" fontId="11" fillId="6" borderId="11" xfId="3" applyFill="1" applyBorder="1"/>
    <xf numFmtId="0" fontId="11" fillId="6" borderId="9" xfId="3" applyFill="1" applyBorder="1"/>
    <xf numFmtId="0" fontId="26" fillId="6" borderId="10" xfId="3" applyFont="1" applyFill="1" applyBorder="1"/>
    <xf numFmtId="0" fontId="26" fillId="6" borderId="11" xfId="3" applyFont="1" applyFill="1" applyBorder="1"/>
    <xf numFmtId="0" fontId="26" fillId="0" borderId="10" xfId="3" applyFont="1" applyFill="1" applyBorder="1"/>
    <xf numFmtId="0" fontId="26" fillId="0" borderId="11" xfId="3" applyFont="1" applyFill="1" applyBorder="1"/>
    <xf numFmtId="0" fontId="8" fillId="2" borderId="0" xfId="3" applyFont="1" applyFill="1" applyBorder="1" applyAlignment="1"/>
    <xf numFmtId="0" fontId="8" fillId="2" borderId="0" xfId="3" applyFont="1" applyFill="1" applyBorder="1"/>
    <xf numFmtId="0" fontId="26" fillId="2" borderId="0" xfId="3" applyFont="1" applyFill="1" applyBorder="1" applyAlignment="1" applyProtection="1">
      <protection locked="0"/>
    </xf>
    <xf numFmtId="0" fontId="11" fillId="2" borderId="0" xfId="3" applyFont="1" applyFill="1" applyBorder="1" applyProtection="1">
      <protection locked="0"/>
    </xf>
    <xf numFmtId="0" fontId="11" fillId="0" borderId="0" xfId="3" applyFont="1" applyFill="1"/>
    <xf numFmtId="0" fontId="11" fillId="0" borderId="0" xfId="3" applyFill="1"/>
    <xf numFmtId="0" fontId="26" fillId="0" borderId="0" xfId="3" applyFont="1" applyFill="1"/>
    <xf numFmtId="1" fontId="11" fillId="0" borderId="0" xfId="3" applyNumberFormat="1" applyFont="1" applyFill="1"/>
    <xf numFmtId="166" fontId="11" fillId="2" borderId="0" xfId="3" applyNumberFormat="1" applyFont="1" applyFill="1"/>
    <xf numFmtId="10" fontId="11" fillId="2" borderId="6" xfId="3" applyNumberFormat="1" applyFont="1" applyFill="1" applyBorder="1"/>
    <xf numFmtId="0" fontId="60" fillId="11" borderId="0" xfId="3" applyFont="1" applyFill="1"/>
    <xf numFmtId="0" fontId="26" fillId="11" borderId="0" xfId="3" applyFont="1" applyFill="1" applyBorder="1" applyAlignment="1">
      <alignment wrapText="1"/>
    </xf>
    <xf numFmtId="0" fontId="26" fillId="6" borderId="7" xfId="3" applyFont="1" applyFill="1" applyBorder="1" applyAlignment="1" applyProtection="1">
      <alignment horizontal="center" vertical="center" wrapText="1"/>
    </xf>
    <xf numFmtId="0" fontId="26" fillId="6" borderId="34" xfId="3" applyFont="1" applyFill="1" applyBorder="1" applyAlignment="1">
      <alignment vertical="center" wrapText="1"/>
    </xf>
    <xf numFmtId="0" fontId="26" fillId="6" borderId="35" xfId="3" applyFont="1" applyFill="1" applyBorder="1" applyAlignment="1">
      <alignment vertical="center" wrapText="1"/>
    </xf>
    <xf numFmtId="0" fontId="26" fillId="6" borderId="74" xfId="3" applyFont="1" applyFill="1" applyBorder="1" applyAlignment="1" applyProtection="1">
      <alignment horizontal="center" vertical="center" wrapText="1"/>
      <protection locked="0"/>
    </xf>
    <xf numFmtId="0" fontId="26" fillId="6" borderId="95" xfId="3" applyFont="1" applyFill="1" applyBorder="1" applyAlignment="1">
      <alignment vertical="center" wrapText="1"/>
    </xf>
    <xf numFmtId="0" fontId="26" fillId="6" borderId="42" xfId="3" applyFont="1" applyFill="1" applyBorder="1" applyAlignment="1">
      <alignment vertical="center" wrapText="1"/>
    </xf>
    <xf numFmtId="0" fontId="17" fillId="0" borderId="77" xfId="3" applyFont="1" applyFill="1" applyBorder="1" applyAlignment="1">
      <alignment vertical="center" wrapText="1"/>
    </xf>
    <xf numFmtId="0" fontId="17" fillId="0" borderId="46" xfId="3" applyFont="1" applyFill="1" applyBorder="1" applyAlignment="1">
      <alignment vertical="center" wrapText="1"/>
    </xf>
    <xf numFmtId="0" fontId="11" fillId="2" borderId="0" xfId="3" applyFont="1" applyFill="1" applyBorder="1" applyAlignment="1">
      <alignment vertical="center" wrapText="1"/>
    </xf>
    <xf numFmtId="0" fontId="49" fillId="0" borderId="0" xfId="9" applyFont="1"/>
    <xf numFmtId="1" fontId="8" fillId="0" borderId="36" xfId="3" applyNumberFormat="1" applyFont="1" applyFill="1" applyBorder="1" applyAlignment="1" applyProtection="1">
      <alignment horizontal="center" vertical="center"/>
      <protection locked="0"/>
    </xf>
    <xf numFmtId="1" fontId="11" fillId="6" borderId="39" xfId="1" applyNumberFormat="1" applyFont="1" applyFill="1" applyBorder="1" applyAlignment="1" applyProtection="1">
      <alignment horizontal="center"/>
    </xf>
    <xf numFmtId="1" fontId="15" fillId="6" borderId="39" xfId="1" applyNumberFormat="1" applyFont="1" applyFill="1" applyBorder="1" applyAlignment="1" applyProtection="1">
      <alignment horizontal="center"/>
    </xf>
    <xf numFmtId="1" fontId="11" fillId="0" borderId="56" xfId="1" applyNumberFormat="1" applyFont="1" applyFill="1" applyBorder="1" applyAlignment="1" applyProtection="1">
      <alignment horizontal="center" vertical="center"/>
      <protection locked="0"/>
    </xf>
    <xf numFmtId="1" fontId="8" fillId="2" borderId="0" xfId="1" applyNumberFormat="1" applyFont="1" applyFill="1" applyBorder="1" applyAlignment="1" applyProtection="1">
      <alignment horizontal="left" vertical="center"/>
      <protection locked="0"/>
    </xf>
    <xf numFmtId="0" fontId="26" fillId="0" borderId="6" xfId="1" applyFont="1" applyFill="1" applyBorder="1" applyAlignment="1" applyProtection="1">
      <alignment horizontal="center" vertical="center" wrapText="1"/>
      <protection locked="0"/>
    </xf>
    <xf numFmtId="0" fontId="11" fillId="6" borderId="29" xfId="1" applyFont="1" applyFill="1" applyBorder="1" applyAlignment="1" applyProtection="1">
      <alignment horizontal="center" vertical="center" wrapText="1"/>
      <protection locked="0"/>
    </xf>
    <xf numFmtId="2" fontId="11" fillId="0" borderId="83" xfId="1" applyNumberFormat="1" applyFont="1" applyFill="1" applyBorder="1" applyAlignment="1" applyProtection="1">
      <alignment horizontal="center" vertical="center" wrapText="1"/>
      <protection locked="0"/>
    </xf>
    <xf numFmtId="2" fontId="11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83" xfId="1" applyFont="1" applyFill="1" applyBorder="1" applyAlignment="1" applyProtection="1">
      <alignment horizontal="center" vertical="center" wrapText="1"/>
      <protection locked="0"/>
    </xf>
    <xf numFmtId="0" fontId="26" fillId="2" borderId="83" xfId="1" applyFont="1" applyFill="1" applyBorder="1" applyAlignment="1" applyProtection="1">
      <alignment horizontal="center" vertical="center" wrapText="1"/>
      <protection locked="0"/>
    </xf>
    <xf numFmtId="0" fontId="26" fillId="2" borderId="43" xfId="1" applyFont="1" applyFill="1" applyBorder="1" applyAlignment="1" applyProtection="1">
      <alignment vertical="center" wrapText="1"/>
      <protection locked="0"/>
    </xf>
    <xf numFmtId="0" fontId="26" fillId="2" borderId="6" xfId="1" applyFont="1" applyFill="1" applyBorder="1" applyAlignment="1" applyProtection="1">
      <alignment wrapText="1"/>
      <protection locked="0"/>
    </xf>
    <xf numFmtId="0" fontId="26" fillId="2" borderId="6" xfId="1" applyFont="1" applyFill="1" applyBorder="1" applyAlignment="1" applyProtection="1">
      <alignment wrapText="1"/>
    </xf>
    <xf numFmtId="0" fontId="8" fillId="2" borderId="6" xfId="1" applyFont="1" applyFill="1" applyBorder="1" applyProtection="1">
      <protection locked="0"/>
    </xf>
    <xf numFmtId="0" fontId="8" fillId="11" borderId="6" xfId="1" applyFont="1" applyFill="1" applyBorder="1" applyProtection="1">
      <protection locked="0"/>
    </xf>
    <xf numFmtId="0" fontId="11" fillId="11" borderId="6" xfId="1" applyFont="1" applyFill="1" applyBorder="1" applyProtection="1">
      <protection locked="0"/>
    </xf>
    <xf numFmtId="0" fontId="7" fillId="2" borderId="40" xfId="1" applyFont="1" applyFill="1" applyBorder="1" applyAlignment="1" applyProtection="1">
      <alignment horizontal="center" vertical="center" wrapText="1"/>
      <protection locked="0"/>
    </xf>
    <xf numFmtId="0" fontId="7" fillId="2" borderId="96" xfId="1" applyFont="1" applyFill="1" applyBorder="1" applyAlignment="1" applyProtection="1">
      <alignment horizontal="center" vertical="center" wrapText="1"/>
      <protection locked="0"/>
    </xf>
    <xf numFmtId="2" fontId="11" fillId="3" borderId="36" xfId="1" applyNumberFormat="1" applyFont="1" applyFill="1" applyBorder="1" applyAlignment="1" applyProtection="1">
      <alignment horizontal="center" vertical="center"/>
    </xf>
    <xf numFmtId="0" fontId="26" fillId="11" borderId="36" xfId="1" applyFont="1" applyFill="1" applyBorder="1" applyAlignment="1" applyProtection="1">
      <alignment wrapText="1"/>
    </xf>
    <xf numFmtId="165" fontId="26" fillId="10" borderId="8" xfId="1" applyNumberFormat="1" applyFont="1" applyFill="1" applyBorder="1" applyAlignment="1" applyProtection="1">
      <alignment horizontal="left" vertical="center" wrapText="1"/>
      <protection locked="0"/>
    </xf>
    <xf numFmtId="0" fontId="8" fillId="0" borderId="8" xfId="3" applyFont="1" applyBorder="1" applyAlignment="1">
      <alignment horizontal="left" vertical="center" wrapText="1"/>
    </xf>
    <xf numFmtId="0" fontId="8" fillId="0" borderId="6" xfId="3" applyFont="1" applyBorder="1" applyAlignment="1">
      <alignment horizontal="left" vertical="center"/>
    </xf>
    <xf numFmtId="0" fontId="1" fillId="0" borderId="97" xfId="1" applyFill="1" applyBorder="1" applyAlignment="1" applyProtection="1">
      <alignment horizontal="center"/>
    </xf>
    <xf numFmtId="49" fontId="16" fillId="0" borderId="13" xfId="1" applyNumberFormat="1" applyFont="1" applyFill="1" applyBorder="1" applyProtection="1"/>
    <xf numFmtId="2" fontId="26" fillId="2" borderId="18" xfId="3" applyNumberFormat="1" applyFont="1" applyFill="1" applyBorder="1" applyAlignment="1" applyProtection="1">
      <protection locked="0"/>
    </xf>
    <xf numFmtId="49" fontId="1" fillId="3" borderId="56" xfId="1" applyNumberFormat="1" applyFont="1" applyFill="1" applyBorder="1" applyAlignment="1" applyProtection="1">
      <alignment vertical="center" wrapText="1"/>
      <protection locked="0"/>
    </xf>
    <xf numFmtId="49" fontId="1" fillId="3" borderId="39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39" xfId="1" applyFont="1" applyFill="1" applyBorder="1" applyAlignment="1" applyProtection="1">
      <alignment vertical="center" wrapText="1"/>
    </xf>
    <xf numFmtId="2" fontId="1" fillId="3" borderId="6" xfId="1" applyNumberFormat="1" applyFont="1" applyFill="1" applyBorder="1" applyAlignment="1" applyProtection="1">
      <alignment horizontal="center" vertical="center"/>
      <protection locked="0"/>
    </xf>
    <xf numFmtId="49" fontId="1" fillId="12" borderId="39" xfId="1" applyNumberFormat="1" applyFont="1" applyFill="1" applyBorder="1" applyAlignment="1" applyProtection="1">
      <alignment horizontal="center" vertical="center" wrapText="1"/>
      <protection locked="0"/>
    </xf>
    <xf numFmtId="49" fontId="1" fillId="12" borderId="45" xfId="1" applyNumberFormat="1" applyFont="1" applyFill="1" applyBorder="1" applyAlignment="1" applyProtection="1">
      <alignment horizontal="center" vertical="center" wrapText="1"/>
      <protection locked="0"/>
    </xf>
    <xf numFmtId="0" fontId="1" fillId="6" borderId="0" xfId="3" applyFont="1" applyFill="1" applyBorder="1" applyAlignment="1" applyProtection="1">
      <alignment vertical="center"/>
      <protection locked="0"/>
    </xf>
    <xf numFmtId="1" fontId="1" fillId="0" borderId="6" xfId="3" applyNumberFormat="1" applyFont="1" applyFill="1" applyBorder="1" applyAlignment="1" applyProtection="1">
      <alignment horizontal="center" vertical="center"/>
      <protection locked="0"/>
    </xf>
    <xf numFmtId="2" fontId="1" fillId="0" borderId="36" xfId="1" applyNumberFormat="1" applyFont="1" applyFill="1" applyBorder="1" applyAlignment="1" applyProtection="1">
      <alignment horizontal="center" vertical="center"/>
      <protection locked="0"/>
    </xf>
    <xf numFmtId="2" fontId="1" fillId="4" borderId="36" xfId="1" applyNumberFormat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Protection="1"/>
    <xf numFmtId="2" fontId="11" fillId="0" borderId="49" xfId="1" applyNumberFormat="1" applyFont="1" applyFill="1" applyBorder="1" applyAlignment="1" applyProtection="1">
      <alignment horizontal="center" vertical="center"/>
      <protection locked="0"/>
    </xf>
    <xf numFmtId="2" fontId="11" fillId="0" borderId="5" xfId="1" applyNumberFormat="1" applyFont="1" applyFill="1" applyBorder="1" applyAlignment="1" applyProtection="1">
      <alignment horizontal="center" vertical="center"/>
      <protection locked="0"/>
    </xf>
    <xf numFmtId="2" fontId="11" fillId="0" borderId="62" xfId="1" applyNumberFormat="1" applyFont="1" applyFill="1" applyBorder="1" applyAlignment="1" applyProtection="1">
      <alignment horizontal="center" vertical="center"/>
      <protection locked="0"/>
    </xf>
    <xf numFmtId="0" fontId="1" fillId="2" borderId="45" xfId="1" applyFont="1" applyFill="1" applyBorder="1" applyAlignment="1" applyProtection="1">
      <alignment horizontal="left" vertical="center"/>
      <protection locked="0"/>
    </xf>
    <xf numFmtId="0" fontId="1" fillId="2" borderId="39" xfId="1" applyFont="1" applyFill="1" applyBorder="1" applyAlignment="1" applyProtection="1">
      <alignment horizontal="left" vertical="center"/>
      <protection locked="0"/>
    </xf>
    <xf numFmtId="0" fontId="11" fillId="0" borderId="83" xfId="1" applyFont="1" applyBorder="1" applyAlignment="1" applyProtection="1">
      <alignment horizontal="center" vertical="center"/>
    </xf>
    <xf numFmtId="0" fontId="11" fillId="0" borderId="40" xfId="1" applyFont="1" applyBorder="1" applyAlignment="1" applyProtection="1">
      <alignment horizontal="center" vertical="center"/>
    </xf>
    <xf numFmtId="165" fontId="20" fillId="5" borderId="66" xfId="1" applyNumberFormat="1" applyFont="1" applyFill="1" applyBorder="1" applyAlignment="1" applyProtection="1">
      <alignment horizontal="center" vertical="center"/>
      <protection locked="0"/>
    </xf>
    <xf numFmtId="165" fontId="11" fillId="3" borderId="66" xfId="1" applyNumberFormat="1" applyFont="1" applyFill="1" applyBorder="1" applyAlignment="1" applyProtection="1">
      <alignment horizontal="center" vertical="center"/>
      <protection locked="0"/>
    </xf>
    <xf numFmtId="1" fontId="11" fillId="3" borderId="53" xfId="1" applyNumberFormat="1" applyFont="1" applyFill="1" applyBorder="1" applyAlignment="1" applyProtection="1">
      <alignment horizontal="center" vertical="center"/>
      <protection locked="0"/>
    </xf>
    <xf numFmtId="165" fontId="11" fillId="3" borderId="53" xfId="1" applyNumberFormat="1" applyFont="1" applyFill="1" applyBorder="1" applyAlignment="1" applyProtection="1">
      <alignment horizontal="center" vertical="center"/>
      <protection locked="0"/>
    </xf>
    <xf numFmtId="165" fontId="11" fillId="3" borderId="67" xfId="1" applyNumberFormat="1" applyFont="1" applyFill="1" applyBorder="1" applyAlignment="1" applyProtection="1">
      <alignment horizontal="center" vertical="center"/>
      <protection locked="0"/>
    </xf>
    <xf numFmtId="2" fontId="11" fillId="3" borderId="51" xfId="1" applyNumberFormat="1" applyFont="1" applyFill="1" applyBorder="1" applyAlignment="1" applyProtection="1">
      <alignment horizontal="center" vertical="center"/>
      <protection locked="0"/>
    </xf>
    <xf numFmtId="1" fontId="26" fillId="2" borderId="18" xfId="3" applyNumberFormat="1" applyFont="1" applyFill="1" applyBorder="1" applyAlignment="1" applyProtection="1">
      <protection locked="0"/>
    </xf>
    <xf numFmtId="2" fontId="11" fillId="0" borderId="36" xfId="4" applyNumberFormat="1" applyFont="1" applyFill="1" applyBorder="1" applyAlignment="1" applyProtection="1">
      <alignment horizontal="center"/>
      <protection locked="0"/>
    </xf>
    <xf numFmtId="165" fontId="11" fillId="12" borderId="51" xfId="1" applyNumberFormat="1" applyFont="1" applyFill="1" applyBorder="1" applyAlignment="1">
      <alignment horizontal="center" vertical="center"/>
    </xf>
    <xf numFmtId="1" fontId="36" fillId="14" borderId="40" xfId="1" applyNumberFormat="1" applyFont="1" applyFill="1" applyBorder="1" applyAlignment="1" applyProtection="1">
      <alignment horizontal="center" vertical="center" wrapText="1"/>
      <protection locked="0"/>
    </xf>
    <xf numFmtId="2" fontId="11" fillId="14" borderId="6" xfId="1" applyNumberFormat="1" applyFont="1" applyFill="1" applyBorder="1" applyAlignment="1" applyProtection="1">
      <alignment horizontal="center" vertical="center"/>
      <protection locked="0"/>
    </xf>
    <xf numFmtId="2" fontId="11" fillId="14" borderId="36" xfId="1" applyNumberFormat="1" applyFont="1" applyFill="1" applyBorder="1" applyAlignment="1" applyProtection="1">
      <alignment horizontal="center" vertical="center"/>
      <protection locked="0"/>
    </xf>
    <xf numFmtId="2" fontId="11" fillId="14" borderId="66" xfId="1" applyNumberFormat="1" applyFont="1" applyFill="1" applyBorder="1" applyAlignment="1" applyProtection="1">
      <alignment horizontal="center" vertical="center"/>
      <protection locked="0"/>
    </xf>
    <xf numFmtId="0" fontId="1" fillId="2" borderId="36" xfId="1" applyFont="1" applyFill="1" applyBorder="1" applyAlignment="1" applyProtection="1">
      <alignment horizontal="left" vertical="center" wrapText="1"/>
      <protection locked="0"/>
    </xf>
    <xf numFmtId="166" fontId="1" fillId="2" borderId="0" xfId="1" applyNumberFormat="1" applyFont="1" applyFill="1" applyBorder="1" applyAlignment="1" applyProtection="1">
      <alignment vertical="center"/>
      <protection locked="0"/>
    </xf>
    <xf numFmtId="2" fontId="1" fillId="4" borderId="64" xfId="1" applyNumberFormat="1" applyFont="1" applyFill="1" applyBorder="1" applyAlignment="1" applyProtection="1">
      <alignment horizontal="center" vertical="center"/>
      <protection locked="0"/>
    </xf>
    <xf numFmtId="2" fontId="1" fillId="4" borderId="6" xfId="1" applyNumberFormat="1" applyFont="1" applyFill="1" applyBorder="1" applyAlignment="1" applyProtection="1">
      <alignment horizontal="center" vertical="center"/>
      <protection locked="0"/>
    </xf>
    <xf numFmtId="2" fontId="1" fillId="4" borderId="54" xfId="1" applyNumberFormat="1" applyFont="1" applyFill="1" applyBorder="1" applyAlignment="1" applyProtection="1">
      <alignment horizontal="center" vertical="center"/>
      <protection locked="0"/>
    </xf>
    <xf numFmtId="165" fontId="1" fillId="4" borderId="6" xfId="1" applyNumberFormat="1" applyFont="1" applyFill="1" applyBorder="1" applyAlignment="1" applyProtection="1">
      <alignment horizontal="center" vertical="center"/>
      <protection locked="0"/>
    </xf>
    <xf numFmtId="2" fontId="1" fillId="4" borderId="66" xfId="1" applyNumberFormat="1" applyFont="1" applyFill="1" applyBorder="1" applyAlignment="1" applyProtection="1">
      <alignment horizontal="center" vertical="center"/>
      <protection locked="0"/>
    </xf>
    <xf numFmtId="2" fontId="1" fillId="4" borderId="69" xfId="1" applyNumberFormat="1" applyFont="1" applyFill="1" applyBorder="1" applyAlignment="1" applyProtection="1">
      <alignment horizontal="center" vertical="center"/>
      <protection locked="0"/>
    </xf>
    <xf numFmtId="2" fontId="1" fillId="4" borderId="41" xfId="1" applyNumberFormat="1" applyFont="1" applyFill="1" applyBorder="1" applyAlignment="1" applyProtection="1">
      <alignment horizontal="center" vertical="center"/>
      <protection locked="0"/>
    </xf>
    <xf numFmtId="165" fontId="1" fillId="4" borderId="40" xfId="1" applyNumberFormat="1" applyFont="1" applyFill="1" applyBorder="1" applyAlignment="1" applyProtection="1">
      <alignment horizontal="center" vertical="center"/>
      <protection locked="0"/>
    </xf>
    <xf numFmtId="9" fontId="1" fillId="4" borderId="36" xfId="8" applyFont="1" applyFill="1" applyBorder="1" applyAlignment="1" applyProtection="1">
      <alignment horizontal="center" vertical="center"/>
      <protection locked="0"/>
    </xf>
    <xf numFmtId="9" fontId="1" fillId="4" borderId="61" xfId="8" applyFont="1" applyFill="1" applyBorder="1" applyAlignment="1" applyProtection="1">
      <alignment horizontal="center" vertical="center"/>
      <protection locked="0"/>
    </xf>
    <xf numFmtId="2" fontId="1" fillId="2" borderId="64" xfId="1" applyNumberFormat="1" applyFont="1" applyFill="1" applyBorder="1" applyAlignment="1" applyProtection="1">
      <alignment horizontal="center" vertical="center"/>
      <protection locked="0"/>
    </xf>
    <xf numFmtId="2" fontId="1" fillId="0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54" xfId="1" applyNumberFormat="1" applyFont="1" applyFill="1" applyBorder="1" applyAlignment="1" applyProtection="1">
      <alignment horizontal="center" vertical="center"/>
      <protection locked="0"/>
    </xf>
    <xf numFmtId="2" fontId="1" fillId="5" borderId="6" xfId="1" applyNumberFormat="1" applyFont="1" applyFill="1" applyBorder="1" applyAlignment="1" applyProtection="1">
      <alignment horizontal="center" vertical="center"/>
      <protection locked="0"/>
    </xf>
    <xf numFmtId="165" fontId="1" fillId="0" borderId="39" xfId="1" applyNumberFormat="1" applyFont="1" applyFill="1" applyBorder="1" applyAlignment="1" applyProtection="1">
      <alignment horizontal="center" vertical="center"/>
      <protection locked="0"/>
    </xf>
    <xf numFmtId="165" fontId="1" fillId="6" borderId="6" xfId="1" applyNumberFormat="1" applyFont="1" applyFill="1" applyBorder="1" applyAlignment="1" applyProtection="1">
      <alignment horizontal="center" vertical="center"/>
      <protection locked="0"/>
    </xf>
    <xf numFmtId="165" fontId="1" fillId="5" borderId="6" xfId="1" applyNumberFormat="1" applyFont="1" applyFill="1" applyBorder="1" applyAlignment="1" applyProtection="1">
      <alignment horizontal="center" vertical="center"/>
      <protection locked="0"/>
    </xf>
    <xf numFmtId="165" fontId="1" fillId="3" borderId="6" xfId="1" applyNumberFormat="1" applyFont="1" applyFill="1" applyBorder="1" applyAlignment="1" applyProtection="1">
      <alignment horizontal="center" vertical="center"/>
      <protection locked="0"/>
    </xf>
    <xf numFmtId="165" fontId="1" fillId="2" borderId="6" xfId="1" applyNumberFormat="1" applyFont="1" applyFill="1" applyBorder="1" applyAlignment="1" applyProtection="1">
      <alignment horizontal="center" vertical="center"/>
      <protection locked="0"/>
    </xf>
    <xf numFmtId="165" fontId="1" fillId="0" borderId="6" xfId="1" applyNumberFormat="1" applyFont="1" applyFill="1" applyBorder="1" applyAlignment="1" applyProtection="1">
      <alignment horizontal="center" vertical="center"/>
      <protection locked="0"/>
    </xf>
    <xf numFmtId="2" fontId="1" fillId="0" borderId="66" xfId="1" applyNumberFormat="1" applyFont="1" applyFill="1" applyBorder="1" applyAlignment="1" applyProtection="1">
      <alignment horizontal="center" vertical="center"/>
      <protection locked="0"/>
    </xf>
    <xf numFmtId="2" fontId="1" fillId="3" borderId="67" xfId="1" applyNumberFormat="1" applyFont="1" applyFill="1" applyBorder="1" applyAlignment="1" applyProtection="1">
      <alignment horizontal="center" vertical="center"/>
      <protection locked="0"/>
    </xf>
    <xf numFmtId="2" fontId="1" fillId="3" borderId="69" xfId="1" applyNumberFormat="1" applyFont="1" applyFill="1" applyBorder="1" applyAlignment="1" applyProtection="1">
      <alignment horizontal="center" vertical="center"/>
      <protection locked="0"/>
    </xf>
    <xf numFmtId="1" fontId="1" fillId="3" borderId="69" xfId="1" applyNumberFormat="1" applyFont="1" applyFill="1" applyBorder="1" applyAlignment="1" applyProtection="1">
      <alignment horizontal="center" vertical="center"/>
      <protection locked="0"/>
    </xf>
    <xf numFmtId="2" fontId="1" fillId="0" borderId="41" xfId="1" applyNumberFormat="1" applyFont="1" applyFill="1" applyBorder="1" applyAlignment="1" applyProtection="1">
      <alignment horizontal="center" vertical="center"/>
      <protection locked="0"/>
    </xf>
    <xf numFmtId="2" fontId="1" fillId="5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54" xfId="1" applyNumberFormat="1" applyFont="1" applyFill="1" applyBorder="1" applyAlignment="1" applyProtection="1">
      <alignment horizontal="center" vertical="center"/>
      <protection locked="0"/>
    </xf>
    <xf numFmtId="165" fontId="1" fillId="5" borderId="40" xfId="1" applyNumberFormat="1" applyFont="1" applyFill="1" applyBorder="1" applyAlignment="1" applyProtection="1">
      <alignment horizontal="center" vertical="center"/>
      <protection locked="0"/>
    </xf>
    <xf numFmtId="165" fontId="1" fillId="3" borderId="40" xfId="1" applyNumberFormat="1" applyFont="1" applyFill="1" applyBorder="1" applyAlignment="1" applyProtection="1">
      <alignment horizontal="center" vertical="center"/>
      <protection locked="0"/>
    </xf>
    <xf numFmtId="9" fontId="1" fillId="5" borderId="36" xfId="8" applyFont="1" applyFill="1" applyBorder="1" applyAlignment="1" applyProtection="1">
      <alignment horizontal="center" vertical="center"/>
      <protection locked="0"/>
    </xf>
    <xf numFmtId="9" fontId="1" fillId="3" borderId="36" xfId="8" applyFont="1" applyFill="1" applyBorder="1" applyAlignment="1" applyProtection="1">
      <alignment horizontal="center" vertical="center"/>
      <protection locked="0"/>
    </xf>
    <xf numFmtId="9" fontId="1" fillId="3" borderId="61" xfId="8" applyFont="1" applyFill="1" applyBorder="1" applyAlignment="1" applyProtection="1">
      <alignment horizontal="center" vertical="center"/>
      <protection locked="0"/>
    </xf>
    <xf numFmtId="2" fontId="11" fillId="4" borderId="38" xfId="1" applyNumberFormat="1" applyFont="1" applyFill="1" applyBorder="1" applyAlignment="1" applyProtection="1">
      <alignment horizontal="center" vertical="center"/>
      <protection locked="0"/>
    </xf>
    <xf numFmtId="165" fontId="1" fillId="4" borderId="66" xfId="1" applyNumberFormat="1" applyFont="1" applyFill="1" applyBorder="1" applyAlignment="1" applyProtection="1">
      <alignment horizontal="center" vertical="center"/>
      <protection locked="0"/>
    </xf>
    <xf numFmtId="165" fontId="1" fillId="5" borderId="66" xfId="1" applyNumberFormat="1" applyFont="1" applyFill="1" applyBorder="1" applyAlignment="1" applyProtection="1">
      <alignment horizontal="center" vertical="center"/>
      <protection locked="0"/>
    </xf>
    <xf numFmtId="165" fontId="1" fillId="3" borderId="66" xfId="1" applyNumberFormat="1" applyFont="1" applyFill="1" applyBorder="1" applyAlignment="1" applyProtection="1">
      <alignment horizontal="center" vertical="center"/>
      <protection locked="0"/>
    </xf>
    <xf numFmtId="165" fontId="11" fillId="4" borderId="6" xfId="1" applyNumberFormat="1" applyFont="1" applyFill="1" applyBorder="1" applyAlignment="1" applyProtection="1">
      <alignment horizontal="center" vertical="center"/>
      <protection locked="0"/>
    </xf>
    <xf numFmtId="165" fontId="11" fillId="4" borderId="66" xfId="1" applyNumberFormat="1" applyFont="1" applyFill="1" applyBorder="1" applyAlignment="1" applyProtection="1">
      <alignment horizontal="center" vertical="center"/>
      <protection locked="0"/>
    </xf>
    <xf numFmtId="165" fontId="11" fillId="5" borderId="66" xfId="1" applyNumberFormat="1" applyFont="1" applyFill="1" applyBorder="1" applyAlignment="1" applyProtection="1">
      <alignment horizontal="center" vertical="center"/>
      <protection locked="0"/>
    </xf>
    <xf numFmtId="2" fontId="20" fillId="15" borderId="6" xfId="1" applyNumberFormat="1" applyFont="1" applyFill="1" applyBorder="1" applyAlignment="1" applyProtection="1">
      <alignment horizontal="center" vertical="center"/>
      <protection locked="0"/>
    </xf>
    <xf numFmtId="2" fontId="11" fillId="15" borderId="45" xfId="1" applyNumberFormat="1" applyFont="1" applyFill="1" applyBorder="1" applyAlignment="1" applyProtection="1">
      <alignment horizontal="center" vertical="center"/>
      <protection locked="0"/>
    </xf>
    <xf numFmtId="2" fontId="1" fillId="0" borderId="39" xfId="1" applyNumberFormat="1" applyFont="1" applyFill="1" applyBorder="1" applyAlignment="1" applyProtection="1">
      <alignment horizontal="center" vertical="center"/>
      <protection locked="0"/>
    </xf>
    <xf numFmtId="2" fontId="11" fillId="15" borderId="6" xfId="1" applyNumberFormat="1" applyFont="1" applyFill="1" applyBorder="1" applyAlignment="1" applyProtection="1">
      <alignment horizontal="center" vertical="center"/>
      <protection locked="0"/>
    </xf>
    <xf numFmtId="2" fontId="1" fillId="3" borderId="68" xfId="1" applyNumberFormat="1" applyFont="1" applyFill="1" applyBorder="1" applyAlignment="1" applyProtection="1">
      <alignment horizontal="center" vertical="center"/>
      <protection locked="0"/>
    </xf>
    <xf numFmtId="2" fontId="1" fillId="3" borderId="53" xfId="1" applyNumberFormat="1" applyFont="1" applyFill="1" applyBorder="1" applyAlignment="1" applyProtection="1">
      <alignment horizontal="center" vertical="center"/>
      <protection locked="0"/>
    </xf>
    <xf numFmtId="2" fontId="26" fillId="4" borderId="36" xfId="1" applyNumberFormat="1" applyFont="1" applyFill="1" applyBorder="1" applyAlignment="1" applyProtection="1">
      <alignment horizontal="center" vertical="center"/>
      <protection locked="0"/>
    </xf>
    <xf numFmtId="2" fontId="18" fillId="5" borderId="36" xfId="1" applyNumberFormat="1" applyFont="1" applyFill="1" applyBorder="1" applyAlignment="1" applyProtection="1">
      <alignment horizontal="center" vertical="center"/>
      <protection locked="0"/>
    </xf>
    <xf numFmtId="2" fontId="1" fillId="3" borderId="29" xfId="1" applyNumberFormat="1" applyFont="1" applyFill="1" applyBorder="1" applyAlignment="1" applyProtection="1">
      <alignment horizontal="center" vertical="center"/>
      <protection locked="0"/>
    </xf>
    <xf numFmtId="2" fontId="11" fillId="16" borderId="36" xfId="1" applyNumberFormat="1" applyFont="1" applyFill="1" applyBorder="1" applyAlignment="1" applyProtection="1">
      <alignment horizontal="center" vertical="center"/>
      <protection locked="0"/>
    </xf>
    <xf numFmtId="0" fontId="2" fillId="0" borderId="91" xfId="1" applyFont="1" applyBorder="1" applyAlignment="1" applyProtection="1">
      <alignment horizontal="center"/>
    </xf>
    <xf numFmtId="0" fontId="2" fillId="0" borderId="92" xfId="1" applyFont="1" applyBorder="1" applyAlignment="1" applyProtection="1">
      <alignment horizontal="center"/>
    </xf>
    <xf numFmtId="0" fontId="2" fillId="0" borderId="93" xfId="1" applyFont="1" applyBorder="1" applyAlignment="1" applyProtection="1">
      <alignment horizontal="center"/>
    </xf>
    <xf numFmtId="0" fontId="3" fillId="12" borderId="4" xfId="1" applyFont="1" applyFill="1" applyBorder="1" applyAlignment="1" applyProtection="1">
      <alignment horizontal="center"/>
    </xf>
    <xf numFmtId="0" fontId="3" fillId="12" borderId="0" xfId="1" applyFont="1" applyFill="1" applyBorder="1" applyAlignment="1" applyProtection="1">
      <alignment horizontal="center"/>
    </xf>
    <xf numFmtId="0" fontId="3" fillId="12" borderId="5" xfId="1" applyFont="1" applyFill="1" applyBorder="1" applyAlignment="1" applyProtection="1">
      <alignment horizontal="center"/>
    </xf>
    <xf numFmtId="0" fontId="3" fillId="0" borderId="4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5" xfId="1" applyFont="1" applyBorder="1" applyAlignment="1" applyProtection="1">
      <alignment horizontal="center" vertical="center"/>
    </xf>
    <xf numFmtId="0" fontId="4" fillId="0" borderId="4" xfId="2" applyBorder="1" applyAlignment="1" applyProtection="1">
      <alignment horizontal="center" vertical="center"/>
    </xf>
    <xf numFmtId="0" fontId="4" fillId="0" borderId="0" xfId="2" applyBorder="1" applyAlignment="1" applyProtection="1">
      <alignment horizontal="center" vertical="center"/>
    </xf>
    <xf numFmtId="0" fontId="4" fillId="0" borderId="5" xfId="2" applyBorder="1" applyAlignment="1" applyProtection="1">
      <alignment horizontal="center" vertical="center"/>
    </xf>
    <xf numFmtId="2" fontId="11" fillId="2" borderId="21" xfId="1" applyNumberFormat="1" applyFont="1" applyFill="1" applyBorder="1" applyAlignment="1" applyProtection="1">
      <alignment horizontal="left"/>
    </xf>
    <xf numFmtId="2" fontId="11" fillId="2" borderId="19" xfId="1" applyNumberFormat="1" applyFont="1" applyFill="1" applyBorder="1" applyAlignment="1" applyProtection="1">
      <alignment horizontal="left"/>
    </xf>
    <xf numFmtId="2" fontId="11" fillId="2" borderId="22" xfId="1" applyNumberFormat="1" applyFont="1" applyFill="1" applyBorder="1" applyAlignment="1" applyProtection="1">
      <alignment horizontal="left"/>
    </xf>
    <xf numFmtId="2" fontId="11" fillId="2" borderId="26" xfId="1" applyNumberFormat="1" applyFont="1" applyFill="1" applyBorder="1" applyAlignment="1" applyProtection="1">
      <alignment horizontal="left"/>
    </xf>
    <xf numFmtId="2" fontId="11" fillId="2" borderId="0" xfId="1" applyNumberFormat="1" applyFont="1" applyFill="1" applyBorder="1" applyAlignment="1" applyProtection="1">
      <alignment horizontal="left"/>
    </xf>
    <xf numFmtId="2" fontId="11" fillId="2" borderId="27" xfId="1" applyNumberFormat="1" applyFont="1" applyFill="1" applyBorder="1" applyAlignment="1" applyProtection="1">
      <alignment horizontal="left"/>
    </xf>
    <xf numFmtId="1" fontId="11" fillId="2" borderId="26" xfId="1" applyNumberFormat="1" applyFont="1" applyFill="1" applyBorder="1" applyAlignment="1" applyProtection="1">
      <alignment horizontal="left"/>
    </xf>
    <xf numFmtId="1" fontId="11" fillId="2" borderId="0" xfId="1" applyNumberFormat="1" applyFont="1" applyFill="1" applyBorder="1" applyAlignment="1" applyProtection="1">
      <alignment horizontal="left"/>
    </xf>
    <xf numFmtId="1" fontId="11" fillId="2" borderId="27" xfId="1" applyNumberFormat="1" applyFont="1" applyFill="1" applyBorder="1" applyAlignment="1" applyProtection="1">
      <alignment horizontal="left"/>
    </xf>
    <xf numFmtId="0" fontId="11" fillId="2" borderId="0" xfId="1" applyFont="1" applyFill="1" applyBorder="1" applyAlignment="1" applyProtection="1">
      <alignment horizontal="center" vertical="center"/>
      <protection locked="0"/>
    </xf>
    <xf numFmtId="0" fontId="11" fillId="2" borderId="10" xfId="1" applyFont="1" applyFill="1" applyBorder="1" applyAlignment="1" applyProtection="1">
      <alignment horizontal="center" vertical="center"/>
      <protection locked="0"/>
    </xf>
    <xf numFmtId="0" fontId="26" fillId="2" borderId="4" xfId="1" applyFont="1" applyFill="1" applyBorder="1" applyAlignment="1" applyProtection="1">
      <alignment horizontal="center" vertical="center" textRotation="90"/>
    </xf>
    <xf numFmtId="0" fontId="26" fillId="2" borderId="9" xfId="1" applyFont="1" applyFill="1" applyBorder="1" applyAlignment="1" applyProtection="1">
      <alignment horizontal="center" vertical="center" textRotation="90"/>
    </xf>
    <xf numFmtId="0" fontId="24" fillId="2" borderId="1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2" borderId="4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2" borderId="9" xfId="1" applyFont="1" applyFill="1" applyBorder="1" applyAlignment="1" applyProtection="1">
      <alignment horizontal="center" vertical="center" textRotation="90" wrapText="1" readingOrder="1"/>
      <protection locked="0"/>
    </xf>
    <xf numFmtId="0" fontId="24" fillId="0" borderId="43" xfId="1" applyFont="1" applyBorder="1" applyAlignment="1">
      <alignment horizontal="center" vertical="center" textRotation="90"/>
    </xf>
    <xf numFmtId="0" fontId="24" fillId="0" borderId="55" xfId="1" applyFont="1" applyBorder="1" applyAlignment="1">
      <alignment horizontal="center" vertical="center" textRotation="90"/>
    </xf>
    <xf numFmtId="0" fontId="24" fillId="0" borderId="4" xfId="1" applyFont="1" applyBorder="1" applyAlignment="1">
      <alignment horizontal="center" vertical="center" textRotation="90"/>
    </xf>
    <xf numFmtId="0" fontId="24" fillId="0" borderId="9" xfId="1" applyFont="1" applyBorder="1" applyAlignment="1">
      <alignment horizontal="center" vertical="center" textRotation="90"/>
    </xf>
    <xf numFmtId="166" fontId="11" fillId="2" borderId="0" xfId="1" applyNumberFormat="1" applyFont="1" applyFill="1" applyBorder="1" applyAlignment="1" applyProtection="1">
      <alignment horizontal="center" vertical="center"/>
      <protection locked="0"/>
    </xf>
    <xf numFmtId="0" fontId="24" fillId="2" borderId="43" xfId="1" applyFont="1" applyFill="1" applyBorder="1" applyAlignment="1" applyProtection="1">
      <alignment horizontal="center" vertical="center" textRotation="90"/>
    </xf>
    <xf numFmtId="0" fontId="24" fillId="2" borderId="47" xfId="1" applyFont="1" applyFill="1" applyBorder="1" applyAlignment="1" applyProtection="1">
      <alignment horizontal="center" vertical="center" textRotation="90"/>
    </xf>
    <xf numFmtId="0" fontId="24" fillId="2" borderId="55" xfId="1" applyFont="1" applyFill="1" applyBorder="1" applyAlignment="1" applyProtection="1">
      <alignment horizontal="center" vertical="center" textRotation="90"/>
    </xf>
    <xf numFmtId="0" fontId="24" fillId="0" borderId="1" xfId="1" applyFont="1" applyBorder="1" applyAlignment="1">
      <alignment horizontal="center" vertical="center" textRotation="90"/>
    </xf>
    <xf numFmtId="0" fontId="8" fillId="0" borderId="4" xfId="1" applyFont="1" applyBorder="1" applyAlignment="1"/>
    <xf numFmtId="0" fontId="8" fillId="0" borderId="9" xfId="1" applyFont="1" applyBorder="1" applyAlignment="1"/>
    <xf numFmtId="0" fontId="1" fillId="0" borderId="47" xfId="1" applyBorder="1" applyAlignment="1"/>
    <xf numFmtId="0" fontId="1" fillId="0" borderId="55" xfId="1" applyBorder="1" applyAlignment="1"/>
    <xf numFmtId="0" fontId="24" fillId="0" borderId="47" xfId="1" applyFont="1" applyBorder="1" applyAlignment="1">
      <alignment horizontal="center" vertical="center" textRotation="90"/>
    </xf>
    <xf numFmtId="0" fontId="24" fillId="2" borderId="43" xfId="1" applyFont="1" applyFill="1" applyBorder="1" applyAlignment="1" applyProtection="1">
      <alignment horizontal="center" vertical="center" textRotation="90" wrapText="1"/>
      <protection locked="0"/>
    </xf>
    <xf numFmtId="0" fontId="1" fillId="2" borderId="47" xfId="1" applyFill="1" applyBorder="1" applyAlignment="1" applyProtection="1">
      <alignment wrapText="1"/>
      <protection locked="0"/>
    </xf>
    <xf numFmtId="0" fontId="1" fillId="2" borderId="55" xfId="1" applyFill="1" applyBorder="1" applyAlignment="1" applyProtection="1">
      <alignment wrapText="1"/>
      <protection locked="0"/>
    </xf>
    <xf numFmtId="0" fontId="57" fillId="2" borderId="0" xfId="3" applyFont="1" applyFill="1" applyAlignment="1">
      <alignment horizontal="center" vertical="top" wrapText="1"/>
    </xf>
    <xf numFmtId="0" fontId="57" fillId="2" borderId="10" xfId="3" applyFont="1" applyFill="1" applyBorder="1" applyAlignment="1">
      <alignment horizontal="center" vertical="top" wrapText="1"/>
    </xf>
    <xf numFmtId="0" fontId="7" fillId="2" borderId="10" xfId="1" applyFont="1" applyFill="1" applyBorder="1" applyAlignment="1" applyProtection="1">
      <alignment horizontal="left" vertical="center" wrapText="1"/>
    </xf>
    <xf numFmtId="0" fontId="3" fillId="0" borderId="10" xfId="1" applyFont="1" applyBorder="1" applyAlignment="1">
      <alignment vertical="center"/>
    </xf>
    <xf numFmtId="0" fontId="24" fillId="0" borderId="43" xfId="1" applyFont="1" applyBorder="1" applyAlignment="1">
      <alignment horizontal="center" vertical="center" textRotation="90" wrapText="1"/>
    </xf>
    <xf numFmtId="0" fontId="24" fillId="0" borderId="47" xfId="1" applyFont="1" applyBorder="1" applyAlignment="1">
      <alignment horizontal="center" vertical="center" textRotation="90" wrapText="1"/>
    </xf>
    <xf numFmtId="0" fontId="26" fillId="0" borderId="4" xfId="1" applyFont="1" applyBorder="1" applyAlignment="1">
      <alignment horizontal="center" vertical="center" textRotation="90" wrapText="1"/>
    </xf>
    <xf numFmtId="0" fontId="24" fillId="2" borderId="4" xfId="1" applyFont="1" applyFill="1" applyBorder="1" applyAlignment="1" applyProtection="1">
      <alignment horizontal="center" textRotation="90" wrapText="1"/>
      <protection locked="0"/>
    </xf>
    <xf numFmtId="0" fontId="1" fillId="0" borderId="9" xfId="1" applyBorder="1" applyAlignment="1">
      <alignment horizontal="center" textRotation="90" wrapText="1"/>
    </xf>
    <xf numFmtId="0" fontId="26" fillId="2" borderId="1" xfId="1" applyFont="1" applyFill="1" applyBorder="1" applyAlignment="1" applyProtection="1">
      <alignment horizontal="center" vertical="center" textRotation="90" wrapText="1"/>
      <protection locked="0"/>
    </xf>
    <xf numFmtId="0" fontId="11" fillId="0" borderId="47" xfId="1" applyFont="1" applyBorder="1" applyAlignment="1">
      <alignment horizontal="center" vertical="center" wrapText="1"/>
    </xf>
    <xf numFmtId="0" fontId="11" fillId="0" borderId="55" xfId="1" applyFont="1" applyBorder="1" applyAlignment="1">
      <alignment horizontal="center" vertical="center" wrapText="1"/>
    </xf>
    <xf numFmtId="0" fontId="1" fillId="7" borderId="52" xfId="1" applyFont="1" applyFill="1" applyBorder="1" applyAlignment="1">
      <alignment horizontal="left" vertical="center" wrapText="1"/>
    </xf>
    <xf numFmtId="0" fontId="1" fillId="0" borderId="82" xfId="1" applyFont="1" applyFill="1" applyBorder="1" applyAlignment="1">
      <alignment vertical="center" wrapText="1"/>
    </xf>
    <xf numFmtId="0" fontId="1" fillId="0" borderId="48" xfId="1" applyFont="1" applyFill="1" applyBorder="1" applyAlignment="1">
      <alignment vertical="center" wrapText="1"/>
    </xf>
    <xf numFmtId="0" fontId="1" fillId="7" borderId="6" xfId="1" applyFont="1" applyFill="1" applyBorder="1" applyAlignment="1">
      <alignment horizontal="left" vertical="top" wrapText="1"/>
    </xf>
    <xf numFmtId="0" fontId="1" fillId="7" borderId="6" xfId="1" applyFont="1" applyFill="1" applyBorder="1" applyAlignment="1">
      <alignment horizontal="left" vertical="top"/>
    </xf>
    <xf numFmtId="0" fontId="1" fillId="7" borderId="53" xfId="1" applyFont="1" applyFill="1" applyBorder="1" applyAlignment="1">
      <alignment horizontal="left" vertical="top"/>
    </xf>
    <xf numFmtId="0" fontId="1" fillId="0" borderId="6" xfId="1" applyFont="1" applyFill="1" applyBorder="1" applyAlignment="1"/>
    <xf numFmtId="0" fontId="1" fillId="0" borderId="53" xfId="1" applyFont="1" applyFill="1" applyBorder="1" applyAlignment="1"/>
    <xf numFmtId="0" fontId="1" fillId="0" borderId="66" xfId="1" applyFont="1" applyFill="1" applyBorder="1" applyAlignment="1"/>
    <xf numFmtId="0" fontId="1" fillId="0" borderId="67" xfId="1" applyFont="1" applyFill="1" applyBorder="1" applyAlignment="1"/>
    <xf numFmtId="0" fontId="1" fillId="7" borderId="79" xfId="1" applyFont="1" applyFill="1" applyBorder="1" applyAlignment="1">
      <alignment horizontal="left" vertical="center" wrapText="1"/>
    </xf>
    <xf numFmtId="0" fontId="1" fillId="0" borderId="19" xfId="1" applyFont="1" applyFill="1" applyBorder="1" applyAlignment="1">
      <alignment wrapText="1"/>
    </xf>
    <xf numFmtId="0" fontId="1" fillId="0" borderId="37" xfId="1" applyFont="1" applyFill="1" applyBorder="1" applyAlignment="1">
      <alignment wrapText="1"/>
    </xf>
    <xf numFmtId="0" fontId="1" fillId="0" borderId="4" xfId="1" applyFont="1" applyFill="1" applyBorder="1" applyAlignment="1">
      <alignment wrapText="1"/>
    </xf>
    <xf numFmtId="0" fontId="1" fillId="0" borderId="0" xfId="1" applyFont="1" applyFill="1" applyBorder="1" applyAlignment="1">
      <alignment wrapText="1"/>
    </xf>
    <xf numFmtId="0" fontId="1" fillId="0" borderId="38" xfId="1" applyFont="1" applyFill="1" applyBorder="1" applyAlignment="1">
      <alignment wrapText="1"/>
    </xf>
    <xf numFmtId="0" fontId="1" fillId="0" borderId="9" xfId="1" applyFont="1" applyFill="1" applyBorder="1" applyAlignment="1">
      <alignment wrapText="1"/>
    </xf>
    <xf numFmtId="0" fontId="1" fillId="0" borderId="10" xfId="1" applyFont="1" applyFill="1" applyBorder="1" applyAlignment="1">
      <alignment wrapText="1"/>
    </xf>
    <xf numFmtId="0" fontId="1" fillId="0" borderId="70" xfId="1" applyFont="1" applyFill="1" applyBorder="1" applyAlignment="1">
      <alignment wrapText="1"/>
    </xf>
    <xf numFmtId="0" fontId="50" fillId="7" borderId="57" xfId="1" applyFont="1" applyFill="1" applyBorder="1" applyAlignment="1">
      <alignment horizontal="center" vertical="center" wrapText="1"/>
    </xf>
    <xf numFmtId="0" fontId="11" fillId="7" borderId="8" xfId="1" applyFont="1" applyFill="1" applyBorder="1" applyAlignment="1">
      <alignment horizontal="center" vertical="center" wrapText="1"/>
    </xf>
    <xf numFmtId="0" fontId="26" fillId="7" borderId="8" xfId="1" applyFont="1" applyFill="1" applyBorder="1" applyAlignment="1">
      <alignment horizontal="center" vertical="center" wrapText="1"/>
    </xf>
    <xf numFmtId="0" fontId="26" fillId="7" borderId="65" xfId="1" applyFont="1" applyFill="1" applyBorder="1" applyAlignment="1">
      <alignment horizontal="center" vertical="center" wrapText="1"/>
    </xf>
    <xf numFmtId="2" fontId="1" fillId="13" borderId="0" xfId="1" applyNumberFormat="1" applyFont="1" applyFill="1" applyBorder="1" applyAlignment="1">
      <alignment horizontal="center" vertical="center"/>
    </xf>
    <xf numFmtId="0" fontId="44" fillId="8" borderId="76" xfId="1" applyFont="1" applyFill="1" applyBorder="1" applyAlignment="1">
      <alignment horizontal="center" vertical="center"/>
    </xf>
    <xf numFmtId="0" fontId="44" fillId="8" borderId="77" xfId="1" applyFont="1" applyFill="1" applyBorder="1" applyAlignment="1">
      <alignment horizontal="center" vertical="center"/>
    </xf>
    <xf numFmtId="0" fontId="44" fillId="8" borderId="46" xfId="1" applyFont="1" applyFill="1" applyBorder="1" applyAlignment="1">
      <alignment horizontal="center" vertical="center"/>
    </xf>
    <xf numFmtId="0" fontId="1" fillId="0" borderId="82" xfId="1" applyFont="1" applyFill="1" applyBorder="1" applyAlignment="1">
      <alignment vertical="center"/>
    </xf>
    <xf numFmtId="0" fontId="1" fillId="0" borderId="48" xfId="1" applyFont="1" applyFill="1" applyBorder="1" applyAlignment="1">
      <alignment vertical="center"/>
    </xf>
    <xf numFmtId="0" fontId="1" fillId="7" borderId="83" xfId="1" applyFont="1" applyFill="1" applyBorder="1" applyAlignment="1">
      <alignment horizontal="left" vertical="center" wrapText="1"/>
    </xf>
    <xf numFmtId="0" fontId="1" fillId="0" borderId="82" xfId="1" applyFont="1" applyFill="1" applyBorder="1" applyAlignment="1"/>
    <xf numFmtId="0" fontId="1" fillId="0" borderId="94" xfId="1" applyFont="1" applyFill="1" applyBorder="1" applyAlignment="1"/>
    <xf numFmtId="0" fontId="26" fillId="7" borderId="0" xfId="1" applyFont="1" applyFill="1" applyBorder="1" applyAlignment="1">
      <alignment horizontal="left" vertical="center"/>
    </xf>
    <xf numFmtId="0" fontId="7" fillId="7" borderId="91" xfId="1" applyFont="1" applyFill="1" applyBorder="1" applyAlignment="1">
      <alignment horizontal="center" vertical="center"/>
    </xf>
    <xf numFmtId="0" fontId="26" fillId="7" borderId="92" xfId="1" applyFont="1" applyFill="1" applyBorder="1" applyAlignment="1">
      <alignment horizontal="center" vertical="center"/>
    </xf>
    <xf numFmtId="0" fontId="26" fillId="7" borderId="93" xfId="1" applyFont="1" applyFill="1" applyBorder="1" applyAlignment="1">
      <alignment horizontal="center" vertical="center"/>
    </xf>
    <xf numFmtId="0" fontId="50" fillId="7" borderId="91" xfId="1" applyFont="1" applyFill="1" applyBorder="1" applyAlignment="1">
      <alignment horizontal="center" vertical="center"/>
    </xf>
    <xf numFmtId="0" fontId="50" fillId="7" borderId="92" xfId="1" applyFont="1" applyFill="1" applyBorder="1" applyAlignment="1">
      <alignment horizontal="center" vertical="center"/>
    </xf>
    <xf numFmtId="0" fontId="50" fillId="7" borderId="93" xfId="1" applyFont="1" applyFill="1" applyBorder="1" applyAlignment="1">
      <alignment horizontal="center" vertical="center"/>
    </xf>
    <xf numFmtId="0" fontId="50" fillId="7" borderId="75" xfId="1" applyFont="1" applyFill="1" applyBorder="1" applyAlignment="1">
      <alignment horizontal="center" vertical="center" wrapText="1"/>
    </xf>
    <xf numFmtId="0" fontId="50" fillId="7" borderId="46" xfId="1" applyFont="1" applyFill="1" applyBorder="1" applyAlignment="1">
      <alignment horizontal="center" vertical="center" wrapText="1"/>
    </xf>
    <xf numFmtId="0" fontId="26" fillId="7" borderId="41" xfId="1" applyFont="1" applyFill="1" applyBorder="1" applyAlignment="1">
      <alignment horizontal="center" vertical="center" wrapText="1"/>
    </xf>
    <xf numFmtId="0" fontId="26" fillId="7" borderId="41" xfId="1" applyFont="1" applyFill="1" applyBorder="1" applyAlignment="1">
      <alignment horizontal="center" vertical="center"/>
    </xf>
    <xf numFmtId="0" fontId="26" fillId="7" borderId="50" xfId="1" applyFont="1" applyFill="1" applyBorder="1" applyAlignment="1">
      <alignment horizontal="center" vertical="center" wrapText="1"/>
    </xf>
    <xf numFmtId="0" fontId="26" fillId="7" borderId="7" xfId="1" applyFont="1" applyFill="1" applyBorder="1" applyAlignment="1">
      <alignment horizontal="center" vertical="center" wrapText="1"/>
    </xf>
    <xf numFmtId="0" fontId="26" fillId="7" borderId="39" xfId="1" applyFont="1" applyFill="1" applyBorder="1" applyAlignment="1">
      <alignment horizontal="center" vertical="center" wrapText="1"/>
    </xf>
    <xf numFmtId="0" fontId="26" fillId="7" borderId="29" xfId="1" applyFont="1" applyFill="1" applyBorder="1" applyAlignment="1">
      <alignment horizontal="center" vertical="center" wrapText="1"/>
    </xf>
    <xf numFmtId="0" fontId="26" fillId="7" borderId="49" xfId="1" applyFont="1" applyFill="1" applyBorder="1" applyAlignment="1">
      <alignment horizontal="center" vertical="center" wrapText="1"/>
    </xf>
  </cellXfs>
  <cellStyles count="10">
    <cellStyle name="Hyperlink" xfId="2" builtinId="8"/>
    <cellStyle name="Normal" xfId="0" builtinId="0"/>
    <cellStyle name="Normal 2" xfId="1"/>
    <cellStyle name="Normal 2 2" xfId="3"/>
    <cellStyle name="Normal 3" xfId="4"/>
    <cellStyle name="Normal 3 2" xfId="9"/>
    <cellStyle name="Normal 4" xfId="5"/>
    <cellStyle name="Normal 5" xfId="6"/>
    <cellStyle name="Normal 6" xfId="7"/>
    <cellStyle name="Percent 2" xfId="8"/>
  </cellStyles>
  <dxfs count="14">
    <dxf>
      <fill>
        <patternFill>
          <bgColor rgb="FF70AD47"/>
        </patternFill>
      </fill>
    </dxf>
    <dxf>
      <fill>
        <patternFill>
          <bgColor rgb="FFA5A5A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Baseline Water Supply-Demand Balance and Components of Demand</a:t>
            </a:r>
          </a:p>
        </c:rich>
      </c:tx>
      <c:layout>
        <c:manualLayout>
          <c:xMode val="edge"/>
          <c:yMode val="edge"/>
          <c:x val="0.2095809470200265"/>
          <c:y val="2.90136937302726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343266856694813E-2"/>
          <c:y val="0.10444884139344435"/>
          <c:w val="0.89146608097046709"/>
          <c:h val="0.57482108106981455"/>
        </c:manualLayout>
      </c:layout>
      <c:areaChart>
        <c:grouping val="stacked"/>
        <c:varyColors val="0"/>
        <c:ser>
          <c:idx val="6"/>
          <c:order val="0"/>
          <c:tx>
            <c:v>Measured 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summary'!$H$12:$AK$12</c:f>
              <c:numCache>
                <c:formatCode>0.00</c:formatCode>
                <c:ptCount val="30"/>
                <c:pt idx="0">
                  <c:v>0.33571229719532653</c:v>
                </c:pt>
                <c:pt idx="1">
                  <c:v>0.33772946453970132</c:v>
                </c:pt>
                <c:pt idx="2">
                  <c:v>0.3419745446142628</c:v>
                </c:pt>
                <c:pt idx="3">
                  <c:v>0.34351942957181125</c:v>
                </c:pt>
                <c:pt idx="4">
                  <c:v>0.34813864137001693</c:v>
                </c:pt>
                <c:pt idx="5">
                  <c:v>0.35645510104999367</c:v>
                </c:pt>
                <c:pt idx="6">
                  <c:v>0.36208669772178026</c:v>
                </c:pt>
                <c:pt idx="7">
                  <c:v>0.3705047960459823</c:v>
                </c:pt>
                <c:pt idx="8">
                  <c:v>0.37650609540619923</c:v>
                </c:pt>
                <c:pt idx="9">
                  <c:v>0.38350390745981272</c:v>
                </c:pt>
                <c:pt idx="10">
                  <c:v>0.38760861808766317</c:v>
                </c:pt>
                <c:pt idx="11">
                  <c:v>0.39141968323883181</c:v>
                </c:pt>
                <c:pt idx="12">
                  <c:v>0.39540035871442802</c:v>
                </c:pt>
                <c:pt idx="13">
                  <c:v>0.39973228805410543</c:v>
                </c:pt>
                <c:pt idx="14">
                  <c:v>0.40411040505757662</c:v>
                </c:pt>
                <c:pt idx="15">
                  <c:v>0.40819159418189122</c:v>
                </c:pt>
                <c:pt idx="16">
                  <c:v>0.41176197846418111</c:v>
                </c:pt>
                <c:pt idx="17">
                  <c:v>0.41478341751418007</c:v>
                </c:pt>
                <c:pt idx="18">
                  <c:v>0.41725992022381325</c:v>
                </c:pt>
                <c:pt idx="19">
                  <c:v>0.4192593624677779</c:v>
                </c:pt>
                <c:pt idx="20">
                  <c:v>0.42080584048480629</c:v>
                </c:pt>
                <c:pt idx="21">
                  <c:v>0.4218871061938817</c:v>
                </c:pt>
                <c:pt idx="22">
                  <c:v>0.42251053500025726</c:v>
                </c:pt>
                <c:pt idx="23">
                  <c:v>0.422726089851996</c:v>
                </c:pt>
                <c:pt idx="24">
                  <c:v>0.42253434945586221</c:v>
                </c:pt>
                <c:pt idx="25">
                  <c:v>0.42212081624944903</c:v>
                </c:pt>
                <c:pt idx="26">
                  <c:v>0.42151203205100174</c:v>
                </c:pt>
                <c:pt idx="27">
                  <c:v>0.42056347847550302</c:v>
                </c:pt>
                <c:pt idx="28">
                  <c:v>0.41918709789023778</c:v>
                </c:pt>
                <c:pt idx="29">
                  <c:v>0.41739296068142473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7F-4720-8493-FC7E644D16F7}"/>
            </c:ext>
          </c:extLst>
        </c:ser>
        <c:ser>
          <c:idx val="0"/>
          <c:order val="1"/>
          <c:tx>
            <c:v>Unmeasured 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summary'!$H$10:$AK$10</c:f>
              <c:numCache>
                <c:formatCode>0.00</c:formatCode>
                <c:ptCount val="30"/>
                <c:pt idx="0">
                  <c:v>0.55148637417283231</c:v>
                </c:pt>
                <c:pt idx="1">
                  <c:v>0.5369520439684603</c:v>
                </c:pt>
                <c:pt idx="2">
                  <c:v>0.52623239499085395</c:v>
                </c:pt>
                <c:pt idx="3">
                  <c:v>0.51212998513287655</c:v>
                </c:pt>
                <c:pt idx="4">
                  <c:v>0.50185908264357348</c:v>
                </c:pt>
                <c:pt idx="5">
                  <c:v>0.49512859745664028</c:v>
                </c:pt>
                <c:pt idx="6">
                  <c:v>0.4849687412583108</c:v>
                </c:pt>
                <c:pt idx="7">
                  <c:v>0.47802808905693189</c:v>
                </c:pt>
                <c:pt idx="8">
                  <c:v>0.46785220955520773</c:v>
                </c:pt>
                <c:pt idx="9">
                  <c:v>0.45761070240100532</c:v>
                </c:pt>
                <c:pt idx="10">
                  <c:v>0.44425913941507195</c:v>
                </c:pt>
                <c:pt idx="11">
                  <c:v>0.43104446008548886</c:v>
                </c:pt>
                <c:pt idx="12">
                  <c:v>0.41799320836889675</c:v>
                </c:pt>
                <c:pt idx="13">
                  <c:v>0.40505691656301929</c:v>
                </c:pt>
                <c:pt idx="14">
                  <c:v>0.39231866943033633</c:v>
                </c:pt>
                <c:pt idx="15">
                  <c:v>0.37986943431547443</c:v>
                </c:pt>
                <c:pt idx="16">
                  <c:v>0.36771145828520113</c:v>
                </c:pt>
                <c:pt idx="17">
                  <c:v>0.35582815541479779</c:v>
                </c:pt>
                <c:pt idx="18">
                  <c:v>0.3442054596234988</c:v>
                </c:pt>
                <c:pt idx="19">
                  <c:v>0.33286029967684955</c:v>
                </c:pt>
                <c:pt idx="20">
                  <c:v>0.32176241791844007</c:v>
                </c:pt>
                <c:pt idx="21">
                  <c:v>0.31093175045700966</c:v>
                </c:pt>
                <c:pt idx="22">
                  <c:v>0.30036410009395592</c:v>
                </c:pt>
                <c:pt idx="23">
                  <c:v>0.29004793671774454</c:v>
                </c:pt>
                <c:pt idx="24">
                  <c:v>0.27997438413775133</c:v>
                </c:pt>
                <c:pt idx="25">
                  <c:v>0.27015999097196536</c:v>
                </c:pt>
                <c:pt idx="26">
                  <c:v>0.26051693209954874</c:v>
                </c:pt>
                <c:pt idx="27">
                  <c:v>0.25114090983013138</c:v>
                </c:pt>
                <c:pt idx="28">
                  <c:v>0.24200382294110981</c:v>
                </c:pt>
                <c:pt idx="29">
                  <c:v>0.23310190870389866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C7F-4720-8493-FC7E644D16F7}"/>
            </c:ext>
          </c:extLst>
        </c:ser>
        <c:ser>
          <c:idx val="1"/>
          <c:order val="2"/>
          <c:tx>
            <c:v>Non-household consumption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summary'!$H$14:$AK$14</c:f>
              <c:numCache>
                <c:formatCode>0.00</c:formatCode>
                <c:ptCount val="30"/>
                <c:pt idx="0">
                  <c:v>0.66411550760609506</c:v>
                </c:pt>
                <c:pt idx="1">
                  <c:v>0.6657956563405526</c:v>
                </c:pt>
                <c:pt idx="2">
                  <c:v>0.66220667378512421</c:v>
                </c:pt>
                <c:pt idx="3">
                  <c:v>0.66240907029875495</c:v>
                </c:pt>
                <c:pt idx="4">
                  <c:v>0.66165050346148058</c:v>
                </c:pt>
                <c:pt idx="5">
                  <c:v>0.66096438630959597</c:v>
                </c:pt>
                <c:pt idx="6">
                  <c:v>0.66030377091239489</c:v>
                </c:pt>
                <c:pt idx="7">
                  <c:v>0.65963884377157733</c:v>
                </c:pt>
                <c:pt idx="8">
                  <c:v>0.6590064354866727</c:v>
                </c:pt>
                <c:pt idx="9">
                  <c:v>0.65838212739045043</c:v>
                </c:pt>
                <c:pt idx="10">
                  <c:v>0.65777244714710015</c:v>
                </c:pt>
                <c:pt idx="11">
                  <c:v>0.65717195447120358</c:v>
                </c:pt>
                <c:pt idx="12">
                  <c:v>0.65657949048380848</c:v>
                </c:pt>
                <c:pt idx="13">
                  <c:v>0.65599462582675994</c:v>
                </c:pt>
                <c:pt idx="14">
                  <c:v>0.65541737601195649</c:v>
                </c:pt>
                <c:pt idx="15">
                  <c:v>0.6549229960927091</c:v>
                </c:pt>
                <c:pt idx="16">
                  <c:v>0.65443680872688181</c:v>
                </c:pt>
                <c:pt idx="17">
                  <c:v>0.65395872253645737</c:v>
                </c:pt>
                <c:pt idx="18">
                  <c:v>0.65348857140211358</c:v>
                </c:pt>
                <c:pt idx="19">
                  <c:v>0.65302596673156632</c:v>
                </c:pt>
                <c:pt idx="20">
                  <c:v>0.65257076502343092</c:v>
                </c:pt>
                <c:pt idx="21">
                  <c:v>0.65212273091868644</c:v>
                </c:pt>
                <c:pt idx="22">
                  <c:v>0.65168167813905142</c:v>
                </c:pt>
                <c:pt idx="23">
                  <c:v>0.65124736794689586</c:v>
                </c:pt>
                <c:pt idx="24">
                  <c:v>0.65081965666694996</c:v>
                </c:pt>
                <c:pt idx="25">
                  <c:v>0.65047873900401987</c:v>
                </c:pt>
                <c:pt idx="26">
                  <c:v>0.65014409881925717</c:v>
                </c:pt>
                <c:pt idx="27">
                  <c:v>0.64981546004136603</c:v>
                </c:pt>
                <c:pt idx="28">
                  <c:v>0.64949297911330384</c:v>
                </c:pt>
                <c:pt idx="29">
                  <c:v>0.64917650297185725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C7F-4720-8493-FC7E644D16F7}"/>
            </c:ext>
          </c:extLst>
        </c:ser>
        <c:ser>
          <c:idx val="2"/>
          <c:order val="3"/>
          <c:tx>
            <c:v>Total leakage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summary'!$H$16:$AK$16</c:f>
              <c:numCache>
                <c:formatCode>0.00</c:formatCode>
                <c:ptCount val="30"/>
                <c:pt idx="0">
                  <c:v>0.64647140376286671</c:v>
                </c:pt>
                <c:pt idx="1">
                  <c:v>0.62326674682959404</c:v>
                </c:pt>
                <c:pt idx="2">
                  <c:v>0.60006208989632137</c:v>
                </c:pt>
                <c:pt idx="3">
                  <c:v>0.5768574329630487</c:v>
                </c:pt>
                <c:pt idx="4">
                  <c:v>0.55365277602977603</c:v>
                </c:pt>
                <c:pt idx="5">
                  <c:v>0.53816598509188018</c:v>
                </c:pt>
                <c:pt idx="6">
                  <c:v>0.52267919415398434</c:v>
                </c:pt>
                <c:pt idx="7">
                  <c:v>0.50719240321608849</c:v>
                </c:pt>
                <c:pt idx="8">
                  <c:v>0.49557731001266664</c:v>
                </c:pt>
                <c:pt idx="9">
                  <c:v>0.48396221680924478</c:v>
                </c:pt>
                <c:pt idx="10">
                  <c:v>0.46847542587134894</c:v>
                </c:pt>
                <c:pt idx="11">
                  <c:v>0.45298863493345315</c:v>
                </c:pt>
                <c:pt idx="12">
                  <c:v>0.4375018439955573</c:v>
                </c:pt>
                <c:pt idx="13">
                  <c:v>0.4220150530576614</c:v>
                </c:pt>
                <c:pt idx="14">
                  <c:v>0.40652826211976562</c:v>
                </c:pt>
                <c:pt idx="15">
                  <c:v>0.39878486665081769</c:v>
                </c:pt>
                <c:pt idx="16">
                  <c:v>0.39104147118186977</c:v>
                </c:pt>
                <c:pt idx="17">
                  <c:v>0.38329807571292185</c:v>
                </c:pt>
                <c:pt idx="18">
                  <c:v>0.37555468024397398</c:v>
                </c:pt>
                <c:pt idx="19">
                  <c:v>0.36781128477502606</c:v>
                </c:pt>
                <c:pt idx="20">
                  <c:v>0.36006788930607808</c:v>
                </c:pt>
                <c:pt idx="21">
                  <c:v>0.35232449383713021</c:v>
                </c:pt>
                <c:pt idx="22">
                  <c:v>0.34458109836818229</c:v>
                </c:pt>
                <c:pt idx="23">
                  <c:v>0.33683770289923437</c:v>
                </c:pt>
                <c:pt idx="24">
                  <c:v>0.32909430743028645</c:v>
                </c:pt>
                <c:pt idx="25">
                  <c:v>0.32135091196133853</c:v>
                </c:pt>
                <c:pt idx="26">
                  <c:v>0.31360751649239066</c:v>
                </c:pt>
                <c:pt idx="27">
                  <c:v>0.30586412102344268</c:v>
                </c:pt>
                <c:pt idx="28">
                  <c:v>0.29812072555449476</c:v>
                </c:pt>
                <c:pt idx="29">
                  <c:v>0.29037733008554689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C7F-4720-8493-FC7E644D16F7}"/>
            </c:ext>
          </c:extLst>
        </c:ser>
        <c:ser>
          <c:idx val="3"/>
          <c:order val="4"/>
          <c:tx>
            <c:v>Other components of demand</c:v>
          </c:tx>
          <c:spPr>
            <a:ln w="25400">
              <a:noFill/>
            </a:ln>
          </c:spP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summary'!$H$18:$AK$18</c:f>
              <c:numCache>
                <c:formatCode>0.00</c:formatCode>
                <c:ptCount val="30"/>
                <c:pt idx="0">
                  <c:v>4.4063453640921679E-2</c:v>
                </c:pt>
                <c:pt idx="1">
                  <c:v>4.4064236117745237E-2</c:v>
                </c:pt>
                <c:pt idx="2">
                  <c:v>4.4064181961222193E-2</c:v>
                </c:pt>
                <c:pt idx="3">
                  <c:v>4.4067717709752818E-2</c:v>
                </c:pt>
                <c:pt idx="4">
                  <c:v>4.4106620941440244E-2</c:v>
                </c:pt>
                <c:pt idx="5">
                  <c:v>4.4231979136299615E-2</c:v>
                </c:pt>
                <c:pt idx="6">
                  <c:v>4.4374576440339375E-2</c:v>
                </c:pt>
                <c:pt idx="7">
                  <c:v>4.4518656506420951E-2</c:v>
                </c:pt>
                <c:pt idx="8">
                  <c:v>4.4692156494868962E-2</c:v>
                </c:pt>
                <c:pt idx="9">
                  <c:v>4.4966782316406384E-2</c:v>
                </c:pt>
                <c:pt idx="10">
                  <c:v>4.5299707223201646E-2</c:v>
                </c:pt>
                <c:pt idx="11">
                  <c:v>4.5654804037341623E-2</c:v>
                </c:pt>
                <c:pt idx="12">
                  <c:v>4.606411136922689E-2</c:v>
                </c:pt>
                <c:pt idx="13">
                  <c:v>4.6555092694630096E-2</c:v>
                </c:pt>
                <c:pt idx="14">
                  <c:v>4.709917501881572E-2</c:v>
                </c:pt>
                <c:pt idx="15">
                  <c:v>4.7667894994138149E-2</c:v>
                </c:pt>
                <c:pt idx="16">
                  <c:v>4.823666124517384E-2</c:v>
                </c:pt>
                <c:pt idx="17">
                  <c:v>4.8805491333681505E-2</c:v>
                </c:pt>
                <c:pt idx="18">
                  <c:v>4.9374395264683013E-2</c:v>
                </c:pt>
                <c:pt idx="19">
                  <c:v>4.9944853846831283E-2</c:v>
                </c:pt>
                <c:pt idx="20">
                  <c:v>5.0519873055569986E-2</c:v>
                </c:pt>
                <c:pt idx="21">
                  <c:v>5.1095060529243008E-2</c:v>
                </c:pt>
                <c:pt idx="22">
                  <c:v>5.1671343393993707E-2</c:v>
                </c:pt>
                <c:pt idx="23">
                  <c:v>5.2252515760641993E-2</c:v>
                </c:pt>
                <c:pt idx="24">
                  <c:v>5.2839249107637154E-2</c:v>
                </c:pt>
                <c:pt idx="25">
                  <c:v>5.3442891835341955E-2</c:v>
                </c:pt>
                <c:pt idx="26">
                  <c:v>5.4095371188326913E-2</c:v>
                </c:pt>
                <c:pt idx="27">
                  <c:v>5.4747913162974282E-2</c:v>
                </c:pt>
                <c:pt idx="28">
                  <c:v>5.5400530475334997E-2</c:v>
                </c:pt>
                <c:pt idx="29">
                  <c:v>5.6053195643725906E-2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C7F-4720-8493-FC7E644D1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739352"/>
        <c:axId val="161738960"/>
      </c:areaChart>
      <c:lineChart>
        <c:grouping val="standard"/>
        <c:varyColors val="0"/>
        <c:ser>
          <c:idx val="4"/>
          <c:order val="5"/>
          <c:tx>
            <c:v>Total water available for use</c:v>
          </c:tx>
          <c:marker>
            <c:symbol val="none"/>
          </c:marke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summary'!$H$7:$AK$7</c:f>
              <c:numCache>
                <c:formatCode>0.00</c:formatCode>
                <c:ptCount val="30"/>
                <c:pt idx="0">
                  <c:v>2.3692960498857167</c:v>
                </c:pt>
                <c:pt idx="1">
                  <c:v>2.3372135812925796</c:v>
                </c:pt>
                <c:pt idx="2">
                  <c:v>2.3041672634961374</c:v>
                </c:pt>
                <c:pt idx="3">
                  <c:v>2.2702993288248119</c:v>
                </c:pt>
                <c:pt idx="4">
                  <c:v>2.2526394000000001</c:v>
                </c:pt>
                <c:pt idx="5">
                  <c:v>2.2526394000000001</c:v>
                </c:pt>
                <c:pt idx="6">
                  <c:v>2.2526394000000001</c:v>
                </c:pt>
                <c:pt idx="7">
                  <c:v>2.2526394000000001</c:v>
                </c:pt>
                <c:pt idx="8">
                  <c:v>2.2526394000000001</c:v>
                </c:pt>
                <c:pt idx="9">
                  <c:v>2.2526394000000001</c:v>
                </c:pt>
                <c:pt idx="10">
                  <c:v>2.2526394000000001</c:v>
                </c:pt>
                <c:pt idx="11">
                  <c:v>2.2526394000000001</c:v>
                </c:pt>
                <c:pt idx="12">
                  <c:v>2.2526394000000001</c:v>
                </c:pt>
                <c:pt idx="13">
                  <c:v>2.2526394000000001</c:v>
                </c:pt>
                <c:pt idx="14">
                  <c:v>2.2526394000000001</c:v>
                </c:pt>
                <c:pt idx="15">
                  <c:v>2.2526394000000001</c:v>
                </c:pt>
                <c:pt idx="16">
                  <c:v>2.2526394000000001</c:v>
                </c:pt>
                <c:pt idx="17">
                  <c:v>2.2526394000000001</c:v>
                </c:pt>
                <c:pt idx="18">
                  <c:v>2.2526394000000001</c:v>
                </c:pt>
                <c:pt idx="19">
                  <c:v>2.2526394000000001</c:v>
                </c:pt>
                <c:pt idx="20">
                  <c:v>2.2526394000000001</c:v>
                </c:pt>
                <c:pt idx="21">
                  <c:v>2.2526394000000001</c:v>
                </c:pt>
                <c:pt idx="22">
                  <c:v>2.2526394000000001</c:v>
                </c:pt>
                <c:pt idx="23">
                  <c:v>2.2526394000000001</c:v>
                </c:pt>
                <c:pt idx="24">
                  <c:v>2.2526394000000001</c:v>
                </c:pt>
                <c:pt idx="25">
                  <c:v>2.2526394000000001</c:v>
                </c:pt>
                <c:pt idx="26">
                  <c:v>2.2526394000000001</c:v>
                </c:pt>
                <c:pt idx="27">
                  <c:v>2.2526394000000001</c:v>
                </c:pt>
                <c:pt idx="28">
                  <c:v>2.2526394000000001</c:v>
                </c:pt>
                <c:pt idx="29">
                  <c:v>2.2526394000000001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C7F-4720-8493-FC7E644D16F7}"/>
            </c:ext>
          </c:extLst>
        </c:ser>
        <c:ser>
          <c:idx val="5"/>
          <c:order val="6"/>
          <c:tx>
            <c:v>Total demand + target headroom (baseline)</c:v>
          </c:tx>
          <c:marker>
            <c:symbol val="none"/>
          </c:marke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summary'!$H$20:$AK$20</c:f>
              <c:numCache>
                <c:formatCode>0.00</c:formatCode>
                <c:ptCount val="30"/>
                <c:pt idx="0">
                  <c:v>2.3702393032375784</c:v>
                </c:pt>
                <c:pt idx="1">
                  <c:v>2.3385732347720278</c:v>
                </c:pt>
                <c:pt idx="2">
                  <c:v>2.306782074703758</c:v>
                </c:pt>
                <c:pt idx="3">
                  <c:v>2.2713271398686214</c:v>
                </c:pt>
                <c:pt idx="4">
                  <c:v>2.2435127812594224</c:v>
                </c:pt>
                <c:pt idx="5">
                  <c:v>2.2024893731412418</c:v>
                </c:pt>
                <c:pt idx="6">
                  <c:v>2.1837821860236488</c:v>
                </c:pt>
                <c:pt idx="7">
                  <c:v>2.1697902353903995</c:v>
                </c:pt>
                <c:pt idx="8">
                  <c:v>2.1557272079397469</c:v>
                </c:pt>
                <c:pt idx="9">
                  <c:v>2.1424652209368635</c:v>
                </c:pt>
                <c:pt idx="10">
                  <c:v>2.0997228041277776</c:v>
                </c:pt>
                <c:pt idx="11">
                  <c:v>2.0801865096054613</c:v>
                </c:pt>
                <c:pt idx="12">
                  <c:v>2.0609892568198993</c:v>
                </c:pt>
                <c:pt idx="13">
                  <c:v>2.0442615480061157</c:v>
                </c:pt>
                <c:pt idx="14">
                  <c:v>2.028317041299831</c:v>
                </c:pt>
                <c:pt idx="15">
                  <c:v>2.0008545437758274</c:v>
                </c:pt>
                <c:pt idx="16">
                  <c:v>1.9919108175868823</c:v>
                </c:pt>
                <c:pt idx="17">
                  <c:v>1.9822360162554755</c:v>
                </c:pt>
                <c:pt idx="18">
                  <c:v>1.9734343867212314</c:v>
                </c:pt>
                <c:pt idx="19">
                  <c:v>1.964800840488057</c:v>
                </c:pt>
                <c:pt idx="20">
                  <c:v>1.9365549096816197</c:v>
                </c:pt>
                <c:pt idx="21">
                  <c:v>1.9265207438302274</c:v>
                </c:pt>
                <c:pt idx="22">
                  <c:v>1.9179243105042123</c:v>
                </c:pt>
                <c:pt idx="23">
                  <c:v>1.9094966177639869</c:v>
                </c:pt>
                <c:pt idx="24">
                  <c:v>1.8977173670996415</c:v>
                </c:pt>
                <c:pt idx="25">
                  <c:v>1.8874600065739928</c:v>
                </c:pt>
                <c:pt idx="26">
                  <c:v>1.8764688937581575</c:v>
                </c:pt>
                <c:pt idx="27">
                  <c:v>1.8672779895461016</c:v>
                </c:pt>
                <c:pt idx="28">
                  <c:v>1.8554342520987603</c:v>
                </c:pt>
                <c:pt idx="29">
                  <c:v>1.8469787204451074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C7F-4720-8493-FC7E644D1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739352"/>
        <c:axId val="161738960"/>
      </c:lineChart>
      <c:catAx>
        <c:axId val="161739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7389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1738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0359337875782983E-2"/>
              <c:y val="0.398585287336320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7393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6452269470774322"/>
          <c:y val="0.82158446545736608"/>
          <c:w val="0.7156398695723647"/>
          <c:h val="0.1640291227007700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Final Planning Water Supply-Demand Balance and Components of Demand</a:t>
            </a:r>
          </a:p>
        </c:rich>
      </c:tx>
      <c:layout>
        <c:manualLayout>
          <c:xMode val="edge"/>
          <c:yMode val="edge"/>
          <c:x val="0.2513914688344755"/>
          <c:y val="3.1007826724362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073946134444595E-2"/>
          <c:y val="0.13443854749105721"/>
          <c:w val="0.89767565444686193"/>
          <c:h val="0.59668615598770525"/>
        </c:manualLayout>
      </c:layout>
      <c:areaChart>
        <c:grouping val="stacked"/>
        <c:varyColors val="0"/>
        <c:ser>
          <c:idx val="2"/>
          <c:order val="0"/>
          <c:tx>
            <c:v>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summary'!$H$13:$AK$13</c:f>
              <c:numCache>
                <c:formatCode>0.00</c:formatCode>
                <c:ptCount val="30"/>
                <c:pt idx="0">
                  <c:v>0.33571229719532653</c:v>
                </c:pt>
                <c:pt idx="1">
                  <c:v>0.33772946453970132</c:v>
                </c:pt>
                <c:pt idx="2">
                  <c:v>0.3419745446142628</c:v>
                </c:pt>
                <c:pt idx="3">
                  <c:v>0.34351942957181125</c:v>
                </c:pt>
                <c:pt idx="4">
                  <c:v>0.34813864137001693</c:v>
                </c:pt>
                <c:pt idx="5">
                  <c:v>0.35645510104999367</c:v>
                </c:pt>
                <c:pt idx="6">
                  <c:v>0.36208669772178026</c:v>
                </c:pt>
                <c:pt idx="7">
                  <c:v>0.3705047960459823</c:v>
                </c:pt>
                <c:pt idx="8">
                  <c:v>0.37650609540619923</c:v>
                </c:pt>
                <c:pt idx="9">
                  <c:v>0.38350390745981272</c:v>
                </c:pt>
                <c:pt idx="10">
                  <c:v>0.38760861808766317</c:v>
                </c:pt>
                <c:pt idx="11">
                  <c:v>0.39141968323883181</c:v>
                </c:pt>
                <c:pt idx="12">
                  <c:v>0.39540035871442802</c:v>
                </c:pt>
                <c:pt idx="13">
                  <c:v>0.39973228805410543</c:v>
                </c:pt>
                <c:pt idx="14">
                  <c:v>0.40411040505757662</c:v>
                </c:pt>
                <c:pt idx="15">
                  <c:v>0.40819159418189122</c:v>
                </c:pt>
                <c:pt idx="16">
                  <c:v>0.41176197846418111</c:v>
                </c:pt>
                <c:pt idx="17">
                  <c:v>0.41478341751418007</c:v>
                </c:pt>
                <c:pt idx="18">
                  <c:v>0.41725992022381325</c:v>
                </c:pt>
                <c:pt idx="19">
                  <c:v>0.4192593624677779</c:v>
                </c:pt>
                <c:pt idx="20">
                  <c:v>0.42080584048480629</c:v>
                </c:pt>
                <c:pt idx="21">
                  <c:v>0.4218871061938817</c:v>
                </c:pt>
                <c:pt idx="22">
                  <c:v>0.42251053500025726</c:v>
                </c:pt>
                <c:pt idx="23">
                  <c:v>0.422726089851996</c:v>
                </c:pt>
                <c:pt idx="24">
                  <c:v>0.42253434945586221</c:v>
                </c:pt>
                <c:pt idx="25">
                  <c:v>0.42212081624944903</c:v>
                </c:pt>
                <c:pt idx="26">
                  <c:v>0.42151203205100174</c:v>
                </c:pt>
                <c:pt idx="27">
                  <c:v>0.42056347847550302</c:v>
                </c:pt>
                <c:pt idx="28">
                  <c:v>0.41918709789023778</c:v>
                </c:pt>
                <c:pt idx="29">
                  <c:v>0.41739296068142473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D1-4AE4-8DE2-64D9D41E33F1}"/>
            </c:ext>
          </c:extLst>
        </c:ser>
        <c:ser>
          <c:idx val="4"/>
          <c:order val="1"/>
          <c:tx>
            <c:v>Unmeasured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summary'!$H$11:$AK$11</c:f>
              <c:numCache>
                <c:formatCode>0.00</c:formatCode>
                <c:ptCount val="30"/>
                <c:pt idx="0">
                  <c:v>0.55148637417283231</c:v>
                </c:pt>
                <c:pt idx="1">
                  <c:v>0.5369520439684603</c:v>
                </c:pt>
                <c:pt idx="2">
                  <c:v>0.52623239499085395</c:v>
                </c:pt>
                <c:pt idx="3">
                  <c:v>0.51212998513287655</c:v>
                </c:pt>
                <c:pt idx="4">
                  <c:v>0.50185908264357348</c:v>
                </c:pt>
                <c:pt idx="5">
                  <c:v>0.49512859745664034</c:v>
                </c:pt>
                <c:pt idx="6">
                  <c:v>0.4849687412583108</c:v>
                </c:pt>
                <c:pt idx="7">
                  <c:v>0.47802808905693184</c:v>
                </c:pt>
                <c:pt idx="8">
                  <c:v>0.46785220955520773</c:v>
                </c:pt>
                <c:pt idx="9">
                  <c:v>0.45761070240100532</c:v>
                </c:pt>
                <c:pt idx="10">
                  <c:v>0.44425913941507195</c:v>
                </c:pt>
                <c:pt idx="11">
                  <c:v>0.4310444600854888</c:v>
                </c:pt>
                <c:pt idx="12">
                  <c:v>0.41799320836889675</c:v>
                </c:pt>
                <c:pt idx="13">
                  <c:v>0.40505691656301929</c:v>
                </c:pt>
                <c:pt idx="14">
                  <c:v>0.39231866943033633</c:v>
                </c:pt>
                <c:pt idx="15">
                  <c:v>0.37986943431547437</c:v>
                </c:pt>
                <c:pt idx="16">
                  <c:v>0.36771145828520113</c:v>
                </c:pt>
                <c:pt idx="17">
                  <c:v>0.35582815541479779</c:v>
                </c:pt>
                <c:pt idx="18">
                  <c:v>0.3442054596234988</c:v>
                </c:pt>
                <c:pt idx="19">
                  <c:v>0.33286029967684955</c:v>
                </c:pt>
                <c:pt idx="20">
                  <c:v>0.32176241791844007</c:v>
                </c:pt>
                <c:pt idx="21">
                  <c:v>0.31093175045700966</c:v>
                </c:pt>
                <c:pt idx="22">
                  <c:v>0.30036410009395592</c:v>
                </c:pt>
                <c:pt idx="23">
                  <c:v>0.29004793671774454</c:v>
                </c:pt>
                <c:pt idx="24">
                  <c:v>0.27997438413775133</c:v>
                </c:pt>
                <c:pt idx="25">
                  <c:v>0.27015999097196536</c:v>
                </c:pt>
                <c:pt idx="26">
                  <c:v>0.26051693209954874</c:v>
                </c:pt>
                <c:pt idx="27">
                  <c:v>0.25114090983013138</c:v>
                </c:pt>
                <c:pt idx="28">
                  <c:v>0.24200382294110981</c:v>
                </c:pt>
                <c:pt idx="29">
                  <c:v>0.23310190870389866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D1-4AE4-8DE2-64D9D41E33F1}"/>
            </c:ext>
          </c:extLst>
        </c:ser>
        <c:ser>
          <c:idx val="5"/>
          <c:order val="2"/>
          <c:tx>
            <c:v>Non-household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summary'!$H$15:$AK$15</c:f>
              <c:numCache>
                <c:formatCode>0.00</c:formatCode>
                <c:ptCount val="30"/>
                <c:pt idx="0">
                  <c:v>0.66411550760609506</c:v>
                </c:pt>
                <c:pt idx="1">
                  <c:v>0.6657956563405526</c:v>
                </c:pt>
                <c:pt idx="2">
                  <c:v>0.66220667378512421</c:v>
                </c:pt>
                <c:pt idx="3">
                  <c:v>0.66240907029875495</c:v>
                </c:pt>
                <c:pt idx="4">
                  <c:v>0.66165050346148058</c:v>
                </c:pt>
                <c:pt idx="5">
                  <c:v>0.66096438630959597</c:v>
                </c:pt>
                <c:pt idx="6">
                  <c:v>0.66030377091239489</c:v>
                </c:pt>
                <c:pt idx="7">
                  <c:v>0.65963884377157733</c:v>
                </c:pt>
                <c:pt idx="8">
                  <c:v>0.6590064354866727</c:v>
                </c:pt>
                <c:pt idx="9">
                  <c:v>0.65838212739045043</c:v>
                </c:pt>
                <c:pt idx="10">
                  <c:v>0.65777244714710015</c:v>
                </c:pt>
                <c:pt idx="11">
                  <c:v>0.65717195447120358</c:v>
                </c:pt>
                <c:pt idx="12">
                  <c:v>0.65657949048380848</c:v>
                </c:pt>
                <c:pt idx="13">
                  <c:v>0.65599462582675994</c:v>
                </c:pt>
                <c:pt idx="14">
                  <c:v>0.65541737601195649</c:v>
                </c:pt>
                <c:pt idx="15">
                  <c:v>0.6549229960927091</c:v>
                </c:pt>
                <c:pt idx="16">
                  <c:v>0.65443680872688181</c:v>
                </c:pt>
                <c:pt idx="17">
                  <c:v>0.65395872253645737</c:v>
                </c:pt>
                <c:pt idx="18">
                  <c:v>0.65348857140211358</c:v>
                </c:pt>
                <c:pt idx="19">
                  <c:v>0.65302596673156632</c:v>
                </c:pt>
                <c:pt idx="20">
                  <c:v>0.65257076502343092</c:v>
                </c:pt>
                <c:pt idx="21">
                  <c:v>0.65212273091868644</c:v>
                </c:pt>
                <c:pt idx="22">
                  <c:v>0.65168167813905142</c:v>
                </c:pt>
                <c:pt idx="23">
                  <c:v>0.65124736794689586</c:v>
                </c:pt>
                <c:pt idx="24">
                  <c:v>0.65081965666694996</c:v>
                </c:pt>
                <c:pt idx="25">
                  <c:v>0.65047873900401987</c:v>
                </c:pt>
                <c:pt idx="26">
                  <c:v>0.65014409881925717</c:v>
                </c:pt>
                <c:pt idx="27">
                  <c:v>0.64981546004136603</c:v>
                </c:pt>
                <c:pt idx="28">
                  <c:v>0.64949297911330384</c:v>
                </c:pt>
                <c:pt idx="29">
                  <c:v>0.64917650297185725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CD1-4AE4-8DE2-64D9D41E33F1}"/>
            </c:ext>
          </c:extLst>
        </c:ser>
        <c:ser>
          <c:idx val="6"/>
          <c:order val="3"/>
          <c:tx>
            <c:v>Total leakage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summary'!$H$17:$AK$17</c:f>
              <c:numCache>
                <c:formatCode>0.00</c:formatCode>
                <c:ptCount val="30"/>
                <c:pt idx="0">
                  <c:v>0.64647140376286671</c:v>
                </c:pt>
                <c:pt idx="1">
                  <c:v>0.62326674682959404</c:v>
                </c:pt>
                <c:pt idx="2">
                  <c:v>0.60006208989632137</c:v>
                </c:pt>
                <c:pt idx="3">
                  <c:v>0.5768574329630487</c:v>
                </c:pt>
                <c:pt idx="4">
                  <c:v>0.55365277602977603</c:v>
                </c:pt>
                <c:pt idx="5">
                  <c:v>0.53816598509188018</c:v>
                </c:pt>
                <c:pt idx="6">
                  <c:v>0.52267919415398434</c:v>
                </c:pt>
                <c:pt idx="7">
                  <c:v>0.50719240321608849</c:v>
                </c:pt>
                <c:pt idx="8">
                  <c:v>0.49557731001266664</c:v>
                </c:pt>
                <c:pt idx="9">
                  <c:v>0.48396221680924478</c:v>
                </c:pt>
                <c:pt idx="10">
                  <c:v>0.46847542587134894</c:v>
                </c:pt>
                <c:pt idx="11">
                  <c:v>0.45298863493345315</c:v>
                </c:pt>
                <c:pt idx="12">
                  <c:v>0.4375018439955573</c:v>
                </c:pt>
                <c:pt idx="13">
                  <c:v>0.4220150530576614</c:v>
                </c:pt>
                <c:pt idx="14">
                  <c:v>0.40652826211976556</c:v>
                </c:pt>
                <c:pt idx="15">
                  <c:v>0.39878486665081764</c:v>
                </c:pt>
                <c:pt idx="16">
                  <c:v>0.39104147118186977</c:v>
                </c:pt>
                <c:pt idx="17">
                  <c:v>0.38329807571292185</c:v>
                </c:pt>
                <c:pt idx="18">
                  <c:v>0.37555468024397398</c:v>
                </c:pt>
                <c:pt idx="19">
                  <c:v>0.36781128477502606</c:v>
                </c:pt>
                <c:pt idx="20">
                  <c:v>0.36006788930607814</c:v>
                </c:pt>
                <c:pt idx="21">
                  <c:v>0.35232449383713021</c:v>
                </c:pt>
                <c:pt idx="22">
                  <c:v>0.34458109836818229</c:v>
                </c:pt>
                <c:pt idx="23">
                  <c:v>0.33683770289923437</c:v>
                </c:pt>
                <c:pt idx="24">
                  <c:v>0.32909430743028645</c:v>
                </c:pt>
                <c:pt idx="25">
                  <c:v>0.32135091196133853</c:v>
                </c:pt>
                <c:pt idx="26">
                  <c:v>0.31360751649239066</c:v>
                </c:pt>
                <c:pt idx="27">
                  <c:v>0.30586412102344268</c:v>
                </c:pt>
                <c:pt idx="28">
                  <c:v>0.29812072555449476</c:v>
                </c:pt>
                <c:pt idx="29">
                  <c:v>0.29037733008554689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D1-4AE4-8DE2-64D9D41E33F1}"/>
            </c:ext>
          </c:extLst>
        </c:ser>
        <c:ser>
          <c:idx val="7"/>
          <c:order val="4"/>
          <c:tx>
            <c:v>Other components of demand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summary'!$H$19:$AK$19</c:f>
              <c:numCache>
                <c:formatCode>0.00</c:formatCode>
                <c:ptCount val="30"/>
                <c:pt idx="0">
                  <c:v>4.4063453640921679E-2</c:v>
                </c:pt>
                <c:pt idx="1">
                  <c:v>4.4064236117745237E-2</c:v>
                </c:pt>
                <c:pt idx="2">
                  <c:v>4.4064181961222193E-2</c:v>
                </c:pt>
                <c:pt idx="3">
                  <c:v>4.4067717709752818E-2</c:v>
                </c:pt>
                <c:pt idx="4">
                  <c:v>4.4106620941440244E-2</c:v>
                </c:pt>
                <c:pt idx="5">
                  <c:v>4.4231979136299393E-2</c:v>
                </c:pt>
                <c:pt idx="6">
                  <c:v>4.4374576440339375E-2</c:v>
                </c:pt>
                <c:pt idx="7">
                  <c:v>4.4518656506421173E-2</c:v>
                </c:pt>
                <c:pt idx="8">
                  <c:v>4.4692156494868962E-2</c:v>
                </c:pt>
                <c:pt idx="9">
                  <c:v>4.4966782316406384E-2</c:v>
                </c:pt>
                <c:pt idx="10">
                  <c:v>4.5299707223201646E-2</c:v>
                </c:pt>
                <c:pt idx="11">
                  <c:v>4.5654804037341623E-2</c:v>
                </c:pt>
                <c:pt idx="12">
                  <c:v>4.606411136922689E-2</c:v>
                </c:pt>
                <c:pt idx="13">
                  <c:v>4.6555092694630096E-2</c:v>
                </c:pt>
                <c:pt idx="14">
                  <c:v>4.7099175018815775E-2</c:v>
                </c:pt>
                <c:pt idx="15">
                  <c:v>4.7667894994138205E-2</c:v>
                </c:pt>
                <c:pt idx="16">
                  <c:v>4.823666124517384E-2</c:v>
                </c:pt>
                <c:pt idx="17">
                  <c:v>4.8805491333681505E-2</c:v>
                </c:pt>
                <c:pt idx="18">
                  <c:v>4.9374395264683013E-2</c:v>
                </c:pt>
                <c:pt idx="19">
                  <c:v>4.9944853846831283E-2</c:v>
                </c:pt>
                <c:pt idx="20">
                  <c:v>5.051987305556993E-2</c:v>
                </c:pt>
                <c:pt idx="21">
                  <c:v>5.1095060529243008E-2</c:v>
                </c:pt>
                <c:pt idx="22">
                  <c:v>5.1671343393993707E-2</c:v>
                </c:pt>
                <c:pt idx="23">
                  <c:v>5.2252515760641993E-2</c:v>
                </c:pt>
                <c:pt idx="24">
                  <c:v>5.2839249107637154E-2</c:v>
                </c:pt>
                <c:pt idx="25">
                  <c:v>5.3442891835341955E-2</c:v>
                </c:pt>
                <c:pt idx="26">
                  <c:v>5.4095371188326913E-2</c:v>
                </c:pt>
                <c:pt idx="27">
                  <c:v>5.4747913162974282E-2</c:v>
                </c:pt>
                <c:pt idx="28">
                  <c:v>5.5400530475334997E-2</c:v>
                </c:pt>
                <c:pt idx="29">
                  <c:v>5.6053195643725906E-2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CD1-4AE4-8DE2-64D9D41E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1461768"/>
        <c:axId val="161462160"/>
      </c:areaChart>
      <c:lineChart>
        <c:grouping val="standard"/>
        <c:varyColors val="0"/>
        <c:ser>
          <c:idx val="0"/>
          <c:order val="5"/>
          <c:tx>
            <c:v>Total water available for use</c:v>
          </c:tx>
          <c:marker>
            <c:symbol val="none"/>
          </c:marke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summary'!$H$8:$AK$8</c:f>
              <c:numCache>
                <c:formatCode>0.00</c:formatCode>
                <c:ptCount val="30"/>
                <c:pt idx="0">
                  <c:v>2.3692960498857167</c:v>
                </c:pt>
                <c:pt idx="1">
                  <c:v>2.3372135812925796</c:v>
                </c:pt>
                <c:pt idx="2">
                  <c:v>2.3041672634961374</c:v>
                </c:pt>
                <c:pt idx="3">
                  <c:v>2.2702993288248119</c:v>
                </c:pt>
                <c:pt idx="4">
                  <c:v>2.2526394000000001</c:v>
                </c:pt>
                <c:pt idx="5">
                  <c:v>2.2526394000000001</c:v>
                </c:pt>
                <c:pt idx="6">
                  <c:v>2.2526394000000001</c:v>
                </c:pt>
                <c:pt idx="7">
                  <c:v>2.2526394000000001</c:v>
                </c:pt>
                <c:pt idx="8">
                  <c:v>2.2526394000000001</c:v>
                </c:pt>
                <c:pt idx="9">
                  <c:v>2.2526394000000001</c:v>
                </c:pt>
                <c:pt idx="10">
                  <c:v>2.2526394000000001</c:v>
                </c:pt>
                <c:pt idx="11">
                  <c:v>2.2526394000000001</c:v>
                </c:pt>
                <c:pt idx="12">
                  <c:v>2.2526394000000001</c:v>
                </c:pt>
                <c:pt idx="13">
                  <c:v>2.2526394000000001</c:v>
                </c:pt>
                <c:pt idx="14">
                  <c:v>2.2526394000000001</c:v>
                </c:pt>
                <c:pt idx="15">
                  <c:v>2.2526394000000001</c:v>
                </c:pt>
                <c:pt idx="16">
                  <c:v>2.2526394000000001</c:v>
                </c:pt>
                <c:pt idx="17">
                  <c:v>2.2526394000000001</c:v>
                </c:pt>
                <c:pt idx="18">
                  <c:v>2.2526394000000001</c:v>
                </c:pt>
                <c:pt idx="19">
                  <c:v>2.2526394000000001</c:v>
                </c:pt>
                <c:pt idx="20">
                  <c:v>2.2526394000000001</c:v>
                </c:pt>
                <c:pt idx="21">
                  <c:v>2.2526394000000001</c:v>
                </c:pt>
                <c:pt idx="22">
                  <c:v>2.2526394000000001</c:v>
                </c:pt>
                <c:pt idx="23">
                  <c:v>2.2526394000000001</c:v>
                </c:pt>
                <c:pt idx="24">
                  <c:v>2.2526394000000001</c:v>
                </c:pt>
                <c:pt idx="25">
                  <c:v>2.2526394000000001</c:v>
                </c:pt>
                <c:pt idx="26">
                  <c:v>2.2526394000000001</c:v>
                </c:pt>
                <c:pt idx="27">
                  <c:v>2.2526394000000001</c:v>
                </c:pt>
                <c:pt idx="28">
                  <c:v>2.2526394000000001</c:v>
                </c:pt>
                <c:pt idx="29">
                  <c:v>2.2526394000000001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CD1-4AE4-8DE2-64D9D41E33F1}"/>
            </c:ext>
          </c:extLst>
        </c:ser>
        <c:ser>
          <c:idx val="1"/>
          <c:order val="6"/>
          <c:tx>
            <c:v>Total demand + target headroom (final plan)</c:v>
          </c:tx>
          <c:marker>
            <c:symbol val="none"/>
          </c:marker>
          <c:cat>
            <c:strRef>
              <c:f>'WRZ summary'!$C$30:$AF$30</c:f>
              <c:strCache>
                <c:ptCount val="30"/>
                <c:pt idx="0">
                  <c:v>2020-21</c:v>
                </c:pt>
                <c:pt idx="1">
                  <c:v>2021-22</c:v>
                </c:pt>
                <c:pt idx="2">
                  <c:v>2022-23</c:v>
                </c:pt>
                <c:pt idx="3">
                  <c:v>2023-24</c:v>
                </c:pt>
                <c:pt idx="4">
                  <c:v>2024-25</c:v>
                </c:pt>
                <c:pt idx="5">
                  <c:v>2025-26</c:v>
                </c:pt>
                <c:pt idx="6">
                  <c:v>2026-27</c:v>
                </c:pt>
                <c:pt idx="7">
                  <c:v>2027-28</c:v>
                </c:pt>
                <c:pt idx="8">
                  <c:v>2028-29</c:v>
                </c:pt>
                <c:pt idx="9">
                  <c:v>2029-30</c:v>
                </c:pt>
                <c:pt idx="10">
                  <c:v>2030-31</c:v>
                </c:pt>
                <c:pt idx="11">
                  <c:v>2031-32</c:v>
                </c:pt>
                <c:pt idx="12">
                  <c:v>2032-33</c:v>
                </c:pt>
                <c:pt idx="13">
                  <c:v>2033-34</c:v>
                </c:pt>
                <c:pt idx="14">
                  <c:v>2034-35</c:v>
                </c:pt>
                <c:pt idx="15">
                  <c:v>2035-36</c:v>
                </c:pt>
                <c:pt idx="16">
                  <c:v>2036-37</c:v>
                </c:pt>
                <c:pt idx="17">
                  <c:v>2037-38</c:v>
                </c:pt>
                <c:pt idx="18">
                  <c:v>2038-39</c:v>
                </c:pt>
                <c:pt idx="19">
                  <c:v>2039-40</c:v>
                </c:pt>
                <c:pt idx="20">
                  <c:v>2040-41</c:v>
                </c:pt>
                <c:pt idx="21">
                  <c:v>2041-42</c:v>
                </c:pt>
                <c:pt idx="22">
                  <c:v>2042-43</c:v>
                </c:pt>
                <c:pt idx="23">
                  <c:v>2043-44</c:v>
                </c:pt>
                <c:pt idx="24">
                  <c:v>2044-45</c:v>
                </c:pt>
                <c:pt idx="25">
                  <c:v>2045-46</c:v>
                </c:pt>
                <c:pt idx="26">
                  <c:v>2046-47</c:v>
                </c:pt>
                <c:pt idx="27">
                  <c:v>2047-48</c:v>
                </c:pt>
                <c:pt idx="28">
                  <c:v>2048-49</c:v>
                </c:pt>
                <c:pt idx="29">
                  <c:v>2049-50</c:v>
                </c:pt>
              </c:strCache>
            </c:strRef>
          </c:cat>
          <c:val>
            <c:numRef>
              <c:f>'WRZ summary'!$H$21:$AK$21</c:f>
              <c:numCache>
                <c:formatCode>0.00</c:formatCode>
                <c:ptCount val="30"/>
                <c:pt idx="0">
                  <c:v>2.3702393032375779</c:v>
                </c:pt>
                <c:pt idx="1">
                  <c:v>2.3385732347720278</c:v>
                </c:pt>
                <c:pt idx="2">
                  <c:v>2.306782074703758</c:v>
                </c:pt>
                <c:pt idx="3">
                  <c:v>2.2713271398686219</c:v>
                </c:pt>
                <c:pt idx="4">
                  <c:v>2.2435127812594224</c:v>
                </c:pt>
                <c:pt idx="5">
                  <c:v>2.2024893731412418</c:v>
                </c:pt>
                <c:pt idx="6">
                  <c:v>2.1837821860236488</c:v>
                </c:pt>
                <c:pt idx="7">
                  <c:v>2.1697902353903995</c:v>
                </c:pt>
                <c:pt idx="8">
                  <c:v>2.1557272079397469</c:v>
                </c:pt>
                <c:pt idx="9">
                  <c:v>2.1424652209368635</c:v>
                </c:pt>
                <c:pt idx="10">
                  <c:v>2.099722804127778</c:v>
                </c:pt>
                <c:pt idx="11">
                  <c:v>2.0801865096054613</c:v>
                </c:pt>
                <c:pt idx="12">
                  <c:v>2.0609892568198993</c:v>
                </c:pt>
                <c:pt idx="13">
                  <c:v>2.0442615480061157</c:v>
                </c:pt>
                <c:pt idx="14">
                  <c:v>2.028317041299831</c:v>
                </c:pt>
                <c:pt idx="15">
                  <c:v>2.0008545437758269</c:v>
                </c:pt>
                <c:pt idx="16">
                  <c:v>1.9919108175868825</c:v>
                </c:pt>
                <c:pt idx="17">
                  <c:v>1.9822360162554755</c:v>
                </c:pt>
                <c:pt idx="18">
                  <c:v>1.9734343867212312</c:v>
                </c:pt>
                <c:pt idx="19">
                  <c:v>1.9648008404880573</c:v>
                </c:pt>
                <c:pt idx="20">
                  <c:v>1.9365549096816197</c:v>
                </c:pt>
                <c:pt idx="21">
                  <c:v>1.9265207438302276</c:v>
                </c:pt>
                <c:pt idx="22">
                  <c:v>1.9179243105042125</c:v>
                </c:pt>
                <c:pt idx="23">
                  <c:v>1.9094966177639869</c:v>
                </c:pt>
                <c:pt idx="24">
                  <c:v>1.8977173670996415</c:v>
                </c:pt>
                <c:pt idx="25">
                  <c:v>1.8874600065739928</c:v>
                </c:pt>
                <c:pt idx="26">
                  <c:v>1.8764688937581577</c:v>
                </c:pt>
                <c:pt idx="27">
                  <c:v>1.8672779895461016</c:v>
                </c:pt>
                <c:pt idx="28">
                  <c:v>1.8554342520987599</c:v>
                </c:pt>
                <c:pt idx="29">
                  <c:v>1.8469787204451076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FCD1-4AE4-8DE2-64D9D41E3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461768"/>
        <c:axId val="161462160"/>
      </c:lineChart>
      <c:catAx>
        <c:axId val="161461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4621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14621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2727258843268032E-2"/>
              <c:y val="0.400943936062046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146176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160461976251578"/>
          <c:y val="0.85355808387046361"/>
          <c:w val="0.65132029756727983"/>
          <c:h val="0.1269179503794316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2</xdr:row>
      <xdr:rowOff>17408</xdr:rowOff>
    </xdr:from>
    <xdr:to>
      <xdr:col>5</xdr:col>
      <xdr:colOff>1397000</xdr:colOff>
      <xdr:row>6</xdr:row>
      <xdr:rowOff>76200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3" t="8223" b="11890"/>
        <a:stretch/>
      </xdr:blipFill>
      <xdr:spPr bwMode="auto">
        <a:xfrm>
          <a:off x="5194300" y="563508"/>
          <a:ext cx="2895600" cy="960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1269999</xdr:colOff>
      <xdr:row>2</xdr:row>
      <xdr:rowOff>141783</xdr:rowOff>
    </xdr:from>
    <xdr:to>
      <xdr:col>10</xdr:col>
      <xdr:colOff>685800</xdr:colOff>
      <xdr:row>6</xdr:row>
      <xdr:rowOff>92075</xdr:rowOff>
    </xdr:to>
    <xdr:pic>
      <xdr:nvPicPr>
        <xdr:cNvPr id="5" name="Picture 4" descr="http://www.monmouthshiregreenweb.co.uk/wordpress/wp-content/uploads/2014/08/NRW-logo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879"/>
        <a:stretch/>
      </xdr:blipFill>
      <xdr:spPr bwMode="auto">
        <a:xfrm>
          <a:off x="7962899" y="687883"/>
          <a:ext cx="3149601" cy="851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6</xdr:col>
      <xdr:colOff>57142</xdr:colOff>
      <xdr:row>16</xdr:row>
      <xdr:rowOff>19292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4CC426A0-DF84-40D4-8ED1-CBB07C7833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2900" y="2908300"/>
          <a:ext cx="1581142" cy="4256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1316182</xdr:colOff>
      <xdr:row>32</xdr:row>
      <xdr:rowOff>55418</xdr:rowOff>
    </xdr:from>
    <xdr:to>
      <xdr:col>19</xdr:col>
      <xdr:colOff>303414</xdr:colOff>
      <xdr:row>59</xdr:row>
      <xdr:rowOff>63037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1108364</xdr:colOff>
      <xdr:row>67</xdr:row>
      <xdr:rowOff>69273</xdr:rowOff>
    </xdr:from>
    <xdr:to>
      <xdr:col>19</xdr:col>
      <xdr:colOff>95596</xdr:colOff>
      <xdr:row>95</xdr:row>
      <xdr:rowOff>57496</xdr:rowOff>
    </xdr:to>
    <xdr:graphicFrame macro="">
      <xdr:nvGraphicFramePr>
        <xdr:cNvPr id="3" name="Chart 13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showGridLines="0" tabSelected="1" zoomScale="75" zoomScaleNormal="75" workbookViewId="0">
      <selection activeCell="I16" sqref="I16"/>
    </sheetView>
  </sheetViews>
  <sheetFormatPr defaultColWidth="8.88671875" defaultRowHeight="15" x14ac:dyDescent="0.2"/>
  <cols>
    <col min="1" max="1" width="2.5546875" customWidth="1"/>
    <col min="2" max="2" width="22.5546875" customWidth="1"/>
    <col min="3" max="3" width="7.77734375" customWidth="1"/>
    <col min="4" max="4" width="26.6640625" customWidth="1"/>
    <col min="5" max="5" width="18.5546875" customWidth="1"/>
    <col min="6" max="6" width="17.77734375" customWidth="1"/>
    <col min="7" max="7" width="2.44140625" customWidth="1"/>
    <col min="8" max="8" width="7.5546875" customWidth="1"/>
    <col min="9" max="9" width="13.33203125" customWidth="1"/>
    <col min="10" max="10" width="2.33203125" customWidth="1"/>
    <col min="13" max="13" width="8.21875" bestFit="1" customWidth="1"/>
    <col min="257" max="257" width="2.5546875" customWidth="1"/>
    <col min="258" max="258" width="22.5546875" customWidth="1"/>
    <col min="259" max="259" width="7.77734375" customWidth="1"/>
    <col min="260" max="260" width="26.6640625" customWidth="1"/>
    <col min="261" max="261" width="18.5546875" customWidth="1"/>
    <col min="262" max="262" width="17.77734375" customWidth="1"/>
    <col min="263" max="263" width="2.44140625" customWidth="1"/>
    <col min="264" max="264" width="7.5546875" customWidth="1"/>
    <col min="265" max="265" width="13.33203125" customWidth="1"/>
    <col min="266" max="266" width="2.33203125" customWidth="1"/>
    <col min="269" max="269" width="8.21875" bestFit="1" customWidth="1"/>
    <col min="513" max="513" width="2.5546875" customWidth="1"/>
    <col min="514" max="514" width="22.5546875" customWidth="1"/>
    <col min="515" max="515" width="7.77734375" customWidth="1"/>
    <col min="516" max="516" width="26.6640625" customWidth="1"/>
    <col min="517" max="517" width="18.5546875" customWidth="1"/>
    <col min="518" max="518" width="17.77734375" customWidth="1"/>
    <col min="519" max="519" width="2.44140625" customWidth="1"/>
    <col min="520" max="520" width="7.5546875" customWidth="1"/>
    <col min="521" max="521" width="13.33203125" customWidth="1"/>
    <col min="522" max="522" width="2.33203125" customWidth="1"/>
    <col min="525" max="525" width="8.21875" bestFit="1" customWidth="1"/>
    <col min="769" max="769" width="2.5546875" customWidth="1"/>
    <col min="770" max="770" width="22.5546875" customWidth="1"/>
    <col min="771" max="771" width="7.77734375" customWidth="1"/>
    <col min="772" max="772" width="26.6640625" customWidth="1"/>
    <col min="773" max="773" width="18.5546875" customWidth="1"/>
    <col min="774" max="774" width="17.77734375" customWidth="1"/>
    <col min="775" max="775" width="2.44140625" customWidth="1"/>
    <col min="776" max="776" width="7.5546875" customWidth="1"/>
    <col min="777" max="777" width="13.33203125" customWidth="1"/>
    <col min="778" max="778" width="2.33203125" customWidth="1"/>
    <col min="781" max="781" width="8.21875" bestFit="1" customWidth="1"/>
    <col min="1025" max="1025" width="2.5546875" customWidth="1"/>
    <col min="1026" max="1026" width="22.5546875" customWidth="1"/>
    <col min="1027" max="1027" width="7.77734375" customWidth="1"/>
    <col min="1028" max="1028" width="26.6640625" customWidth="1"/>
    <col min="1029" max="1029" width="18.5546875" customWidth="1"/>
    <col min="1030" max="1030" width="17.77734375" customWidth="1"/>
    <col min="1031" max="1031" width="2.44140625" customWidth="1"/>
    <col min="1032" max="1032" width="7.5546875" customWidth="1"/>
    <col min="1033" max="1033" width="13.33203125" customWidth="1"/>
    <col min="1034" max="1034" width="2.33203125" customWidth="1"/>
    <col min="1037" max="1037" width="8.21875" bestFit="1" customWidth="1"/>
    <col min="1281" max="1281" width="2.5546875" customWidth="1"/>
    <col min="1282" max="1282" width="22.5546875" customWidth="1"/>
    <col min="1283" max="1283" width="7.77734375" customWidth="1"/>
    <col min="1284" max="1284" width="26.6640625" customWidth="1"/>
    <col min="1285" max="1285" width="18.5546875" customWidth="1"/>
    <col min="1286" max="1286" width="17.77734375" customWidth="1"/>
    <col min="1287" max="1287" width="2.44140625" customWidth="1"/>
    <col min="1288" max="1288" width="7.5546875" customWidth="1"/>
    <col min="1289" max="1289" width="13.33203125" customWidth="1"/>
    <col min="1290" max="1290" width="2.33203125" customWidth="1"/>
    <col min="1293" max="1293" width="8.21875" bestFit="1" customWidth="1"/>
    <col min="1537" max="1537" width="2.5546875" customWidth="1"/>
    <col min="1538" max="1538" width="22.5546875" customWidth="1"/>
    <col min="1539" max="1539" width="7.77734375" customWidth="1"/>
    <col min="1540" max="1540" width="26.6640625" customWidth="1"/>
    <col min="1541" max="1541" width="18.5546875" customWidth="1"/>
    <col min="1542" max="1542" width="17.77734375" customWidth="1"/>
    <col min="1543" max="1543" width="2.44140625" customWidth="1"/>
    <col min="1544" max="1544" width="7.5546875" customWidth="1"/>
    <col min="1545" max="1545" width="13.33203125" customWidth="1"/>
    <col min="1546" max="1546" width="2.33203125" customWidth="1"/>
    <col min="1549" max="1549" width="8.21875" bestFit="1" customWidth="1"/>
    <col min="1793" max="1793" width="2.5546875" customWidth="1"/>
    <col min="1794" max="1794" width="22.5546875" customWidth="1"/>
    <col min="1795" max="1795" width="7.77734375" customWidth="1"/>
    <col min="1796" max="1796" width="26.6640625" customWidth="1"/>
    <col min="1797" max="1797" width="18.5546875" customWidth="1"/>
    <col min="1798" max="1798" width="17.77734375" customWidth="1"/>
    <col min="1799" max="1799" width="2.44140625" customWidth="1"/>
    <col min="1800" max="1800" width="7.5546875" customWidth="1"/>
    <col min="1801" max="1801" width="13.33203125" customWidth="1"/>
    <col min="1802" max="1802" width="2.33203125" customWidth="1"/>
    <col min="1805" max="1805" width="8.21875" bestFit="1" customWidth="1"/>
    <col min="2049" max="2049" width="2.5546875" customWidth="1"/>
    <col min="2050" max="2050" width="22.5546875" customWidth="1"/>
    <col min="2051" max="2051" width="7.77734375" customWidth="1"/>
    <col min="2052" max="2052" width="26.6640625" customWidth="1"/>
    <col min="2053" max="2053" width="18.5546875" customWidth="1"/>
    <col min="2054" max="2054" width="17.77734375" customWidth="1"/>
    <col min="2055" max="2055" width="2.44140625" customWidth="1"/>
    <col min="2056" max="2056" width="7.5546875" customWidth="1"/>
    <col min="2057" max="2057" width="13.33203125" customWidth="1"/>
    <col min="2058" max="2058" width="2.33203125" customWidth="1"/>
    <col min="2061" max="2061" width="8.21875" bestFit="1" customWidth="1"/>
    <col min="2305" max="2305" width="2.5546875" customWidth="1"/>
    <col min="2306" max="2306" width="22.5546875" customWidth="1"/>
    <col min="2307" max="2307" width="7.77734375" customWidth="1"/>
    <col min="2308" max="2308" width="26.6640625" customWidth="1"/>
    <col min="2309" max="2309" width="18.5546875" customWidth="1"/>
    <col min="2310" max="2310" width="17.77734375" customWidth="1"/>
    <col min="2311" max="2311" width="2.44140625" customWidth="1"/>
    <col min="2312" max="2312" width="7.5546875" customWidth="1"/>
    <col min="2313" max="2313" width="13.33203125" customWidth="1"/>
    <col min="2314" max="2314" width="2.33203125" customWidth="1"/>
    <col min="2317" max="2317" width="8.21875" bestFit="1" customWidth="1"/>
    <col min="2561" max="2561" width="2.5546875" customWidth="1"/>
    <col min="2562" max="2562" width="22.5546875" customWidth="1"/>
    <col min="2563" max="2563" width="7.77734375" customWidth="1"/>
    <col min="2564" max="2564" width="26.6640625" customWidth="1"/>
    <col min="2565" max="2565" width="18.5546875" customWidth="1"/>
    <col min="2566" max="2566" width="17.77734375" customWidth="1"/>
    <col min="2567" max="2567" width="2.44140625" customWidth="1"/>
    <col min="2568" max="2568" width="7.5546875" customWidth="1"/>
    <col min="2569" max="2569" width="13.33203125" customWidth="1"/>
    <col min="2570" max="2570" width="2.33203125" customWidth="1"/>
    <col min="2573" max="2573" width="8.21875" bestFit="1" customWidth="1"/>
    <col min="2817" max="2817" width="2.5546875" customWidth="1"/>
    <col min="2818" max="2818" width="22.5546875" customWidth="1"/>
    <col min="2819" max="2819" width="7.77734375" customWidth="1"/>
    <col min="2820" max="2820" width="26.6640625" customWidth="1"/>
    <col min="2821" max="2821" width="18.5546875" customWidth="1"/>
    <col min="2822" max="2822" width="17.77734375" customWidth="1"/>
    <col min="2823" max="2823" width="2.44140625" customWidth="1"/>
    <col min="2824" max="2824" width="7.5546875" customWidth="1"/>
    <col min="2825" max="2825" width="13.33203125" customWidth="1"/>
    <col min="2826" max="2826" width="2.33203125" customWidth="1"/>
    <col min="2829" max="2829" width="8.21875" bestFit="1" customWidth="1"/>
    <col min="3073" max="3073" width="2.5546875" customWidth="1"/>
    <col min="3074" max="3074" width="22.5546875" customWidth="1"/>
    <col min="3075" max="3075" width="7.77734375" customWidth="1"/>
    <col min="3076" max="3076" width="26.6640625" customWidth="1"/>
    <col min="3077" max="3077" width="18.5546875" customWidth="1"/>
    <col min="3078" max="3078" width="17.77734375" customWidth="1"/>
    <col min="3079" max="3079" width="2.44140625" customWidth="1"/>
    <col min="3080" max="3080" width="7.5546875" customWidth="1"/>
    <col min="3081" max="3081" width="13.33203125" customWidth="1"/>
    <col min="3082" max="3082" width="2.33203125" customWidth="1"/>
    <col min="3085" max="3085" width="8.21875" bestFit="1" customWidth="1"/>
    <col min="3329" max="3329" width="2.5546875" customWidth="1"/>
    <col min="3330" max="3330" width="22.5546875" customWidth="1"/>
    <col min="3331" max="3331" width="7.77734375" customWidth="1"/>
    <col min="3332" max="3332" width="26.6640625" customWidth="1"/>
    <col min="3333" max="3333" width="18.5546875" customWidth="1"/>
    <col min="3334" max="3334" width="17.77734375" customWidth="1"/>
    <col min="3335" max="3335" width="2.44140625" customWidth="1"/>
    <col min="3336" max="3336" width="7.5546875" customWidth="1"/>
    <col min="3337" max="3337" width="13.33203125" customWidth="1"/>
    <col min="3338" max="3338" width="2.33203125" customWidth="1"/>
    <col min="3341" max="3341" width="8.21875" bestFit="1" customWidth="1"/>
    <col min="3585" max="3585" width="2.5546875" customWidth="1"/>
    <col min="3586" max="3586" width="22.5546875" customWidth="1"/>
    <col min="3587" max="3587" width="7.77734375" customWidth="1"/>
    <col min="3588" max="3588" width="26.6640625" customWidth="1"/>
    <col min="3589" max="3589" width="18.5546875" customWidth="1"/>
    <col min="3590" max="3590" width="17.77734375" customWidth="1"/>
    <col min="3591" max="3591" width="2.44140625" customWidth="1"/>
    <col min="3592" max="3592" width="7.5546875" customWidth="1"/>
    <col min="3593" max="3593" width="13.33203125" customWidth="1"/>
    <col min="3594" max="3594" width="2.33203125" customWidth="1"/>
    <col min="3597" max="3597" width="8.21875" bestFit="1" customWidth="1"/>
    <col min="3841" max="3841" width="2.5546875" customWidth="1"/>
    <col min="3842" max="3842" width="22.5546875" customWidth="1"/>
    <col min="3843" max="3843" width="7.77734375" customWidth="1"/>
    <col min="3844" max="3844" width="26.6640625" customWidth="1"/>
    <col min="3845" max="3845" width="18.5546875" customWidth="1"/>
    <col min="3846" max="3846" width="17.77734375" customWidth="1"/>
    <col min="3847" max="3847" width="2.44140625" customWidth="1"/>
    <col min="3848" max="3848" width="7.5546875" customWidth="1"/>
    <col min="3849" max="3849" width="13.33203125" customWidth="1"/>
    <col min="3850" max="3850" width="2.33203125" customWidth="1"/>
    <col min="3853" max="3853" width="8.21875" bestFit="1" customWidth="1"/>
    <col min="4097" max="4097" width="2.5546875" customWidth="1"/>
    <col min="4098" max="4098" width="22.5546875" customWidth="1"/>
    <col min="4099" max="4099" width="7.77734375" customWidth="1"/>
    <col min="4100" max="4100" width="26.6640625" customWidth="1"/>
    <col min="4101" max="4101" width="18.5546875" customWidth="1"/>
    <col min="4102" max="4102" width="17.77734375" customWidth="1"/>
    <col min="4103" max="4103" width="2.44140625" customWidth="1"/>
    <col min="4104" max="4104" width="7.5546875" customWidth="1"/>
    <col min="4105" max="4105" width="13.33203125" customWidth="1"/>
    <col min="4106" max="4106" width="2.33203125" customWidth="1"/>
    <col min="4109" max="4109" width="8.21875" bestFit="1" customWidth="1"/>
    <col min="4353" max="4353" width="2.5546875" customWidth="1"/>
    <col min="4354" max="4354" width="22.5546875" customWidth="1"/>
    <col min="4355" max="4355" width="7.77734375" customWidth="1"/>
    <col min="4356" max="4356" width="26.6640625" customWidth="1"/>
    <col min="4357" max="4357" width="18.5546875" customWidth="1"/>
    <col min="4358" max="4358" width="17.77734375" customWidth="1"/>
    <col min="4359" max="4359" width="2.44140625" customWidth="1"/>
    <col min="4360" max="4360" width="7.5546875" customWidth="1"/>
    <col min="4361" max="4361" width="13.33203125" customWidth="1"/>
    <col min="4362" max="4362" width="2.33203125" customWidth="1"/>
    <col min="4365" max="4365" width="8.21875" bestFit="1" customWidth="1"/>
    <col min="4609" max="4609" width="2.5546875" customWidth="1"/>
    <col min="4610" max="4610" width="22.5546875" customWidth="1"/>
    <col min="4611" max="4611" width="7.77734375" customWidth="1"/>
    <col min="4612" max="4612" width="26.6640625" customWidth="1"/>
    <col min="4613" max="4613" width="18.5546875" customWidth="1"/>
    <col min="4614" max="4614" width="17.77734375" customWidth="1"/>
    <col min="4615" max="4615" width="2.44140625" customWidth="1"/>
    <col min="4616" max="4616" width="7.5546875" customWidth="1"/>
    <col min="4617" max="4617" width="13.33203125" customWidth="1"/>
    <col min="4618" max="4618" width="2.33203125" customWidth="1"/>
    <col min="4621" max="4621" width="8.21875" bestFit="1" customWidth="1"/>
    <col min="4865" max="4865" width="2.5546875" customWidth="1"/>
    <col min="4866" max="4866" width="22.5546875" customWidth="1"/>
    <col min="4867" max="4867" width="7.77734375" customWidth="1"/>
    <col min="4868" max="4868" width="26.6640625" customWidth="1"/>
    <col min="4869" max="4869" width="18.5546875" customWidth="1"/>
    <col min="4870" max="4870" width="17.77734375" customWidth="1"/>
    <col min="4871" max="4871" width="2.44140625" customWidth="1"/>
    <col min="4872" max="4872" width="7.5546875" customWidth="1"/>
    <col min="4873" max="4873" width="13.33203125" customWidth="1"/>
    <col min="4874" max="4874" width="2.33203125" customWidth="1"/>
    <col min="4877" max="4877" width="8.21875" bestFit="1" customWidth="1"/>
    <col min="5121" max="5121" width="2.5546875" customWidth="1"/>
    <col min="5122" max="5122" width="22.5546875" customWidth="1"/>
    <col min="5123" max="5123" width="7.77734375" customWidth="1"/>
    <col min="5124" max="5124" width="26.6640625" customWidth="1"/>
    <col min="5125" max="5125" width="18.5546875" customWidth="1"/>
    <col min="5126" max="5126" width="17.77734375" customWidth="1"/>
    <col min="5127" max="5127" width="2.44140625" customWidth="1"/>
    <col min="5128" max="5128" width="7.5546875" customWidth="1"/>
    <col min="5129" max="5129" width="13.33203125" customWidth="1"/>
    <col min="5130" max="5130" width="2.33203125" customWidth="1"/>
    <col min="5133" max="5133" width="8.21875" bestFit="1" customWidth="1"/>
    <col min="5377" max="5377" width="2.5546875" customWidth="1"/>
    <col min="5378" max="5378" width="22.5546875" customWidth="1"/>
    <col min="5379" max="5379" width="7.77734375" customWidth="1"/>
    <col min="5380" max="5380" width="26.6640625" customWidth="1"/>
    <col min="5381" max="5381" width="18.5546875" customWidth="1"/>
    <col min="5382" max="5382" width="17.77734375" customWidth="1"/>
    <col min="5383" max="5383" width="2.44140625" customWidth="1"/>
    <col min="5384" max="5384" width="7.5546875" customWidth="1"/>
    <col min="5385" max="5385" width="13.33203125" customWidth="1"/>
    <col min="5386" max="5386" width="2.33203125" customWidth="1"/>
    <col min="5389" max="5389" width="8.21875" bestFit="1" customWidth="1"/>
    <col min="5633" max="5633" width="2.5546875" customWidth="1"/>
    <col min="5634" max="5634" width="22.5546875" customWidth="1"/>
    <col min="5635" max="5635" width="7.77734375" customWidth="1"/>
    <col min="5636" max="5636" width="26.6640625" customWidth="1"/>
    <col min="5637" max="5637" width="18.5546875" customWidth="1"/>
    <col min="5638" max="5638" width="17.77734375" customWidth="1"/>
    <col min="5639" max="5639" width="2.44140625" customWidth="1"/>
    <col min="5640" max="5640" width="7.5546875" customWidth="1"/>
    <col min="5641" max="5641" width="13.33203125" customWidth="1"/>
    <col min="5642" max="5642" width="2.33203125" customWidth="1"/>
    <col min="5645" max="5645" width="8.21875" bestFit="1" customWidth="1"/>
    <col min="5889" max="5889" width="2.5546875" customWidth="1"/>
    <col min="5890" max="5890" width="22.5546875" customWidth="1"/>
    <col min="5891" max="5891" width="7.77734375" customWidth="1"/>
    <col min="5892" max="5892" width="26.6640625" customWidth="1"/>
    <col min="5893" max="5893" width="18.5546875" customWidth="1"/>
    <col min="5894" max="5894" width="17.77734375" customWidth="1"/>
    <col min="5895" max="5895" width="2.44140625" customWidth="1"/>
    <col min="5896" max="5896" width="7.5546875" customWidth="1"/>
    <col min="5897" max="5897" width="13.33203125" customWidth="1"/>
    <col min="5898" max="5898" width="2.33203125" customWidth="1"/>
    <col min="5901" max="5901" width="8.21875" bestFit="1" customWidth="1"/>
    <col min="6145" max="6145" width="2.5546875" customWidth="1"/>
    <col min="6146" max="6146" width="22.5546875" customWidth="1"/>
    <col min="6147" max="6147" width="7.77734375" customWidth="1"/>
    <col min="6148" max="6148" width="26.6640625" customWidth="1"/>
    <col min="6149" max="6149" width="18.5546875" customWidth="1"/>
    <col min="6150" max="6150" width="17.77734375" customWidth="1"/>
    <col min="6151" max="6151" width="2.44140625" customWidth="1"/>
    <col min="6152" max="6152" width="7.5546875" customWidth="1"/>
    <col min="6153" max="6153" width="13.33203125" customWidth="1"/>
    <col min="6154" max="6154" width="2.33203125" customWidth="1"/>
    <col min="6157" max="6157" width="8.21875" bestFit="1" customWidth="1"/>
    <col min="6401" max="6401" width="2.5546875" customWidth="1"/>
    <col min="6402" max="6402" width="22.5546875" customWidth="1"/>
    <col min="6403" max="6403" width="7.77734375" customWidth="1"/>
    <col min="6404" max="6404" width="26.6640625" customWidth="1"/>
    <col min="6405" max="6405" width="18.5546875" customWidth="1"/>
    <col min="6406" max="6406" width="17.77734375" customWidth="1"/>
    <col min="6407" max="6407" width="2.44140625" customWidth="1"/>
    <col min="6408" max="6408" width="7.5546875" customWidth="1"/>
    <col min="6409" max="6409" width="13.33203125" customWidth="1"/>
    <col min="6410" max="6410" width="2.33203125" customWidth="1"/>
    <col min="6413" max="6413" width="8.21875" bestFit="1" customWidth="1"/>
    <col min="6657" max="6657" width="2.5546875" customWidth="1"/>
    <col min="6658" max="6658" width="22.5546875" customWidth="1"/>
    <col min="6659" max="6659" width="7.77734375" customWidth="1"/>
    <col min="6660" max="6660" width="26.6640625" customWidth="1"/>
    <col min="6661" max="6661" width="18.5546875" customWidth="1"/>
    <col min="6662" max="6662" width="17.77734375" customWidth="1"/>
    <col min="6663" max="6663" width="2.44140625" customWidth="1"/>
    <col min="6664" max="6664" width="7.5546875" customWidth="1"/>
    <col min="6665" max="6665" width="13.33203125" customWidth="1"/>
    <col min="6666" max="6666" width="2.33203125" customWidth="1"/>
    <col min="6669" max="6669" width="8.21875" bestFit="1" customWidth="1"/>
    <col min="6913" max="6913" width="2.5546875" customWidth="1"/>
    <col min="6914" max="6914" width="22.5546875" customWidth="1"/>
    <col min="6915" max="6915" width="7.77734375" customWidth="1"/>
    <col min="6916" max="6916" width="26.6640625" customWidth="1"/>
    <col min="6917" max="6917" width="18.5546875" customWidth="1"/>
    <col min="6918" max="6918" width="17.77734375" customWidth="1"/>
    <col min="6919" max="6919" width="2.44140625" customWidth="1"/>
    <col min="6920" max="6920" width="7.5546875" customWidth="1"/>
    <col min="6921" max="6921" width="13.33203125" customWidth="1"/>
    <col min="6922" max="6922" width="2.33203125" customWidth="1"/>
    <col min="6925" max="6925" width="8.21875" bestFit="1" customWidth="1"/>
    <col min="7169" max="7169" width="2.5546875" customWidth="1"/>
    <col min="7170" max="7170" width="22.5546875" customWidth="1"/>
    <col min="7171" max="7171" width="7.77734375" customWidth="1"/>
    <col min="7172" max="7172" width="26.6640625" customWidth="1"/>
    <col min="7173" max="7173" width="18.5546875" customWidth="1"/>
    <col min="7174" max="7174" width="17.77734375" customWidth="1"/>
    <col min="7175" max="7175" width="2.44140625" customWidth="1"/>
    <col min="7176" max="7176" width="7.5546875" customWidth="1"/>
    <col min="7177" max="7177" width="13.33203125" customWidth="1"/>
    <col min="7178" max="7178" width="2.33203125" customWidth="1"/>
    <col min="7181" max="7181" width="8.21875" bestFit="1" customWidth="1"/>
    <col min="7425" max="7425" width="2.5546875" customWidth="1"/>
    <col min="7426" max="7426" width="22.5546875" customWidth="1"/>
    <col min="7427" max="7427" width="7.77734375" customWidth="1"/>
    <col min="7428" max="7428" width="26.6640625" customWidth="1"/>
    <col min="7429" max="7429" width="18.5546875" customWidth="1"/>
    <col min="7430" max="7430" width="17.77734375" customWidth="1"/>
    <col min="7431" max="7431" width="2.44140625" customWidth="1"/>
    <col min="7432" max="7432" width="7.5546875" customWidth="1"/>
    <col min="7433" max="7433" width="13.33203125" customWidth="1"/>
    <col min="7434" max="7434" width="2.33203125" customWidth="1"/>
    <col min="7437" max="7437" width="8.21875" bestFit="1" customWidth="1"/>
    <col min="7681" max="7681" width="2.5546875" customWidth="1"/>
    <col min="7682" max="7682" width="22.5546875" customWidth="1"/>
    <col min="7683" max="7683" width="7.77734375" customWidth="1"/>
    <col min="7684" max="7684" width="26.6640625" customWidth="1"/>
    <col min="7685" max="7685" width="18.5546875" customWidth="1"/>
    <col min="7686" max="7686" width="17.77734375" customWidth="1"/>
    <col min="7687" max="7687" width="2.44140625" customWidth="1"/>
    <col min="7688" max="7688" width="7.5546875" customWidth="1"/>
    <col min="7689" max="7689" width="13.33203125" customWidth="1"/>
    <col min="7690" max="7690" width="2.33203125" customWidth="1"/>
    <col min="7693" max="7693" width="8.21875" bestFit="1" customWidth="1"/>
    <col min="7937" max="7937" width="2.5546875" customWidth="1"/>
    <col min="7938" max="7938" width="22.5546875" customWidth="1"/>
    <col min="7939" max="7939" width="7.77734375" customWidth="1"/>
    <col min="7940" max="7940" width="26.6640625" customWidth="1"/>
    <col min="7941" max="7941" width="18.5546875" customWidth="1"/>
    <col min="7942" max="7942" width="17.77734375" customWidth="1"/>
    <col min="7943" max="7943" width="2.44140625" customWidth="1"/>
    <col min="7944" max="7944" width="7.5546875" customWidth="1"/>
    <col min="7945" max="7945" width="13.33203125" customWidth="1"/>
    <col min="7946" max="7946" width="2.33203125" customWidth="1"/>
    <col min="7949" max="7949" width="8.21875" bestFit="1" customWidth="1"/>
    <col min="8193" max="8193" width="2.5546875" customWidth="1"/>
    <col min="8194" max="8194" width="22.5546875" customWidth="1"/>
    <col min="8195" max="8195" width="7.77734375" customWidth="1"/>
    <col min="8196" max="8196" width="26.6640625" customWidth="1"/>
    <col min="8197" max="8197" width="18.5546875" customWidth="1"/>
    <col min="8198" max="8198" width="17.77734375" customWidth="1"/>
    <col min="8199" max="8199" width="2.44140625" customWidth="1"/>
    <col min="8200" max="8200" width="7.5546875" customWidth="1"/>
    <col min="8201" max="8201" width="13.33203125" customWidth="1"/>
    <col min="8202" max="8202" width="2.33203125" customWidth="1"/>
    <col min="8205" max="8205" width="8.21875" bestFit="1" customWidth="1"/>
    <col min="8449" max="8449" width="2.5546875" customWidth="1"/>
    <col min="8450" max="8450" width="22.5546875" customWidth="1"/>
    <col min="8451" max="8451" width="7.77734375" customWidth="1"/>
    <col min="8452" max="8452" width="26.6640625" customWidth="1"/>
    <col min="8453" max="8453" width="18.5546875" customWidth="1"/>
    <col min="8454" max="8454" width="17.77734375" customWidth="1"/>
    <col min="8455" max="8455" width="2.44140625" customWidth="1"/>
    <col min="8456" max="8456" width="7.5546875" customWidth="1"/>
    <col min="8457" max="8457" width="13.33203125" customWidth="1"/>
    <col min="8458" max="8458" width="2.33203125" customWidth="1"/>
    <col min="8461" max="8461" width="8.21875" bestFit="1" customWidth="1"/>
    <col min="8705" max="8705" width="2.5546875" customWidth="1"/>
    <col min="8706" max="8706" width="22.5546875" customWidth="1"/>
    <col min="8707" max="8707" width="7.77734375" customWidth="1"/>
    <col min="8708" max="8708" width="26.6640625" customWidth="1"/>
    <col min="8709" max="8709" width="18.5546875" customWidth="1"/>
    <col min="8710" max="8710" width="17.77734375" customWidth="1"/>
    <col min="8711" max="8711" width="2.44140625" customWidth="1"/>
    <col min="8712" max="8712" width="7.5546875" customWidth="1"/>
    <col min="8713" max="8713" width="13.33203125" customWidth="1"/>
    <col min="8714" max="8714" width="2.33203125" customWidth="1"/>
    <col min="8717" max="8717" width="8.21875" bestFit="1" customWidth="1"/>
    <col min="8961" max="8961" width="2.5546875" customWidth="1"/>
    <col min="8962" max="8962" width="22.5546875" customWidth="1"/>
    <col min="8963" max="8963" width="7.77734375" customWidth="1"/>
    <col min="8964" max="8964" width="26.6640625" customWidth="1"/>
    <col min="8965" max="8965" width="18.5546875" customWidth="1"/>
    <col min="8966" max="8966" width="17.77734375" customWidth="1"/>
    <col min="8967" max="8967" width="2.44140625" customWidth="1"/>
    <col min="8968" max="8968" width="7.5546875" customWidth="1"/>
    <col min="8969" max="8969" width="13.33203125" customWidth="1"/>
    <col min="8970" max="8970" width="2.33203125" customWidth="1"/>
    <col min="8973" max="8973" width="8.21875" bestFit="1" customWidth="1"/>
    <col min="9217" max="9217" width="2.5546875" customWidth="1"/>
    <col min="9218" max="9218" width="22.5546875" customWidth="1"/>
    <col min="9219" max="9219" width="7.77734375" customWidth="1"/>
    <col min="9220" max="9220" width="26.6640625" customWidth="1"/>
    <col min="9221" max="9221" width="18.5546875" customWidth="1"/>
    <col min="9222" max="9222" width="17.77734375" customWidth="1"/>
    <col min="9223" max="9223" width="2.44140625" customWidth="1"/>
    <col min="9224" max="9224" width="7.5546875" customWidth="1"/>
    <col min="9225" max="9225" width="13.33203125" customWidth="1"/>
    <col min="9226" max="9226" width="2.33203125" customWidth="1"/>
    <col min="9229" max="9229" width="8.21875" bestFit="1" customWidth="1"/>
    <col min="9473" max="9473" width="2.5546875" customWidth="1"/>
    <col min="9474" max="9474" width="22.5546875" customWidth="1"/>
    <col min="9475" max="9475" width="7.77734375" customWidth="1"/>
    <col min="9476" max="9476" width="26.6640625" customWidth="1"/>
    <col min="9477" max="9477" width="18.5546875" customWidth="1"/>
    <col min="9478" max="9478" width="17.77734375" customWidth="1"/>
    <col min="9479" max="9479" width="2.44140625" customWidth="1"/>
    <col min="9480" max="9480" width="7.5546875" customWidth="1"/>
    <col min="9481" max="9481" width="13.33203125" customWidth="1"/>
    <col min="9482" max="9482" width="2.33203125" customWidth="1"/>
    <col min="9485" max="9485" width="8.21875" bestFit="1" customWidth="1"/>
    <col min="9729" max="9729" width="2.5546875" customWidth="1"/>
    <col min="9730" max="9730" width="22.5546875" customWidth="1"/>
    <col min="9731" max="9731" width="7.77734375" customWidth="1"/>
    <col min="9732" max="9732" width="26.6640625" customWidth="1"/>
    <col min="9733" max="9733" width="18.5546875" customWidth="1"/>
    <col min="9734" max="9734" width="17.77734375" customWidth="1"/>
    <col min="9735" max="9735" width="2.44140625" customWidth="1"/>
    <col min="9736" max="9736" width="7.5546875" customWidth="1"/>
    <col min="9737" max="9737" width="13.33203125" customWidth="1"/>
    <col min="9738" max="9738" width="2.33203125" customWidth="1"/>
    <col min="9741" max="9741" width="8.21875" bestFit="1" customWidth="1"/>
    <col min="9985" max="9985" width="2.5546875" customWidth="1"/>
    <col min="9986" max="9986" width="22.5546875" customWidth="1"/>
    <col min="9987" max="9987" width="7.77734375" customWidth="1"/>
    <col min="9988" max="9988" width="26.6640625" customWidth="1"/>
    <col min="9989" max="9989" width="18.5546875" customWidth="1"/>
    <col min="9990" max="9990" width="17.77734375" customWidth="1"/>
    <col min="9991" max="9991" width="2.44140625" customWidth="1"/>
    <col min="9992" max="9992" width="7.5546875" customWidth="1"/>
    <col min="9993" max="9993" width="13.33203125" customWidth="1"/>
    <col min="9994" max="9994" width="2.33203125" customWidth="1"/>
    <col min="9997" max="9997" width="8.21875" bestFit="1" customWidth="1"/>
    <col min="10241" max="10241" width="2.5546875" customWidth="1"/>
    <col min="10242" max="10242" width="22.5546875" customWidth="1"/>
    <col min="10243" max="10243" width="7.77734375" customWidth="1"/>
    <col min="10244" max="10244" width="26.6640625" customWidth="1"/>
    <col min="10245" max="10245" width="18.5546875" customWidth="1"/>
    <col min="10246" max="10246" width="17.77734375" customWidth="1"/>
    <col min="10247" max="10247" width="2.44140625" customWidth="1"/>
    <col min="10248" max="10248" width="7.5546875" customWidth="1"/>
    <col min="10249" max="10249" width="13.33203125" customWidth="1"/>
    <col min="10250" max="10250" width="2.33203125" customWidth="1"/>
    <col min="10253" max="10253" width="8.21875" bestFit="1" customWidth="1"/>
    <col min="10497" max="10497" width="2.5546875" customWidth="1"/>
    <col min="10498" max="10498" width="22.5546875" customWidth="1"/>
    <col min="10499" max="10499" width="7.77734375" customWidth="1"/>
    <col min="10500" max="10500" width="26.6640625" customWidth="1"/>
    <col min="10501" max="10501" width="18.5546875" customWidth="1"/>
    <col min="10502" max="10502" width="17.77734375" customWidth="1"/>
    <col min="10503" max="10503" width="2.44140625" customWidth="1"/>
    <col min="10504" max="10504" width="7.5546875" customWidth="1"/>
    <col min="10505" max="10505" width="13.33203125" customWidth="1"/>
    <col min="10506" max="10506" width="2.33203125" customWidth="1"/>
    <col min="10509" max="10509" width="8.21875" bestFit="1" customWidth="1"/>
    <col min="10753" max="10753" width="2.5546875" customWidth="1"/>
    <col min="10754" max="10754" width="22.5546875" customWidth="1"/>
    <col min="10755" max="10755" width="7.77734375" customWidth="1"/>
    <col min="10756" max="10756" width="26.6640625" customWidth="1"/>
    <col min="10757" max="10757" width="18.5546875" customWidth="1"/>
    <col min="10758" max="10758" width="17.77734375" customWidth="1"/>
    <col min="10759" max="10759" width="2.44140625" customWidth="1"/>
    <col min="10760" max="10760" width="7.5546875" customWidth="1"/>
    <col min="10761" max="10761" width="13.33203125" customWidth="1"/>
    <col min="10762" max="10762" width="2.33203125" customWidth="1"/>
    <col min="10765" max="10765" width="8.21875" bestFit="1" customWidth="1"/>
    <col min="11009" max="11009" width="2.5546875" customWidth="1"/>
    <col min="11010" max="11010" width="22.5546875" customWidth="1"/>
    <col min="11011" max="11011" width="7.77734375" customWidth="1"/>
    <col min="11012" max="11012" width="26.6640625" customWidth="1"/>
    <col min="11013" max="11013" width="18.5546875" customWidth="1"/>
    <col min="11014" max="11014" width="17.77734375" customWidth="1"/>
    <col min="11015" max="11015" width="2.44140625" customWidth="1"/>
    <col min="11016" max="11016" width="7.5546875" customWidth="1"/>
    <col min="11017" max="11017" width="13.33203125" customWidth="1"/>
    <col min="11018" max="11018" width="2.33203125" customWidth="1"/>
    <col min="11021" max="11021" width="8.21875" bestFit="1" customWidth="1"/>
    <col min="11265" max="11265" width="2.5546875" customWidth="1"/>
    <col min="11266" max="11266" width="22.5546875" customWidth="1"/>
    <col min="11267" max="11267" width="7.77734375" customWidth="1"/>
    <col min="11268" max="11268" width="26.6640625" customWidth="1"/>
    <col min="11269" max="11269" width="18.5546875" customWidth="1"/>
    <col min="11270" max="11270" width="17.77734375" customWidth="1"/>
    <col min="11271" max="11271" width="2.44140625" customWidth="1"/>
    <col min="11272" max="11272" width="7.5546875" customWidth="1"/>
    <col min="11273" max="11273" width="13.33203125" customWidth="1"/>
    <col min="11274" max="11274" width="2.33203125" customWidth="1"/>
    <col min="11277" max="11277" width="8.21875" bestFit="1" customWidth="1"/>
    <col min="11521" max="11521" width="2.5546875" customWidth="1"/>
    <col min="11522" max="11522" width="22.5546875" customWidth="1"/>
    <col min="11523" max="11523" width="7.77734375" customWidth="1"/>
    <col min="11524" max="11524" width="26.6640625" customWidth="1"/>
    <col min="11525" max="11525" width="18.5546875" customWidth="1"/>
    <col min="11526" max="11526" width="17.77734375" customWidth="1"/>
    <col min="11527" max="11527" width="2.44140625" customWidth="1"/>
    <col min="11528" max="11528" width="7.5546875" customWidth="1"/>
    <col min="11529" max="11529" width="13.33203125" customWidth="1"/>
    <col min="11530" max="11530" width="2.33203125" customWidth="1"/>
    <col min="11533" max="11533" width="8.21875" bestFit="1" customWidth="1"/>
    <col min="11777" max="11777" width="2.5546875" customWidth="1"/>
    <col min="11778" max="11778" width="22.5546875" customWidth="1"/>
    <col min="11779" max="11779" width="7.77734375" customWidth="1"/>
    <col min="11780" max="11780" width="26.6640625" customWidth="1"/>
    <col min="11781" max="11781" width="18.5546875" customWidth="1"/>
    <col min="11782" max="11782" width="17.77734375" customWidth="1"/>
    <col min="11783" max="11783" width="2.44140625" customWidth="1"/>
    <col min="11784" max="11784" width="7.5546875" customWidth="1"/>
    <col min="11785" max="11785" width="13.33203125" customWidth="1"/>
    <col min="11786" max="11786" width="2.33203125" customWidth="1"/>
    <col min="11789" max="11789" width="8.21875" bestFit="1" customWidth="1"/>
    <col min="12033" max="12033" width="2.5546875" customWidth="1"/>
    <col min="12034" max="12034" width="22.5546875" customWidth="1"/>
    <col min="12035" max="12035" width="7.77734375" customWidth="1"/>
    <col min="12036" max="12036" width="26.6640625" customWidth="1"/>
    <col min="12037" max="12037" width="18.5546875" customWidth="1"/>
    <col min="12038" max="12038" width="17.77734375" customWidth="1"/>
    <col min="12039" max="12039" width="2.44140625" customWidth="1"/>
    <col min="12040" max="12040" width="7.5546875" customWidth="1"/>
    <col min="12041" max="12041" width="13.33203125" customWidth="1"/>
    <col min="12042" max="12042" width="2.33203125" customWidth="1"/>
    <col min="12045" max="12045" width="8.21875" bestFit="1" customWidth="1"/>
    <col min="12289" max="12289" width="2.5546875" customWidth="1"/>
    <col min="12290" max="12290" width="22.5546875" customWidth="1"/>
    <col min="12291" max="12291" width="7.77734375" customWidth="1"/>
    <col min="12292" max="12292" width="26.6640625" customWidth="1"/>
    <col min="12293" max="12293" width="18.5546875" customWidth="1"/>
    <col min="12294" max="12294" width="17.77734375" customWidth="1"/>
    <col min="12295" max="12295" width="2.44140625" customWidth="1"/>
    <col min="12296" max="12296" width="7.5546875" customWidth="1"/>
    <col min="12297" max="12297" width="13.33203125" customWidth="1"/>
    <col min="12298" max="12298" width="2.33203125" customWidth="1"/>
    <col min="12301" max="12301" width="8.21875" bestFit="1" customWidth="1"/>
    <col min="12545" max="12545" width="2.5546875" customWidth="1"/>
    <col min="12546" max="12546" width="22.5546875" customWidth="1"/>
    <col min="12547" max="12547" width="7.77734375" customWidth="1"/>
    <col min="12548" max="12548" width="26.6640625" customWidth="1"/>
    <col min="12549" max="12549" width="18.5546875" customWidth="1"/>
    <col min="12550" max="12550" width="17.77734375" customWidth="1"/>
    <col min="12551" max="12551" width="2.44140625" customWidth="1"/>
    <col min="12552" max="12552" width="7.5546875" customWidth="1"/>
    <col min="12553" max="12553" width="13.33203125" customWidth="1"/>
    <col min="12554" max="12554" width="2.33203125" customWidth="1"/>
    <col min="12557" max="12557" width="8.21875" bestFit="1" customWidth="1"/>
    <col min="12801" max="12801" width="2.5546875" customWidth="1"/>
    <col min="12802" max="12802" width="22.5546875" customWidth="1"/>
    <col min="12803" max="12803" width="7.77734375" customWidth="1"/>
    <col min="12804" max="12804" width="26.6640625" customWidth="1"/>
    <col min="12805" max="12805" width="18.5546875" customWidth="1"/>
    <col min="12806" max="12806" width="17.77734375" customWidth="1"/>
    <col min="12807" max="12807" width="2.44140625" customWidth="1"/>
    <col min="12808" max="12808" width="7.5546875" customWidth="1"/>
    <col min="12809" max="12809" width="13.33203125" customWidth="1"/>
    <col min="12810" max="12810" width="2.33203125" customWidth="1"/>
    <col min="12813" max="12813" width="8.21875" bestFit="1" customWidth="1"/>
    <col min="13057" max="13057" width="2.5546875" customWidth="1"/>
    <col min="13058" max="13058" width="22.5546875" customWidth="1"/>
    <col min="13059" max="13059" width="7.77734375" customWidth="1"/>
    <col min="13060" max="13060" width="26.6640625" customWidth="1"/>
    <col min="13061" max="13061" width="18.5546875" customWidth="1"/>
    <col min="13062" max="13062" width="17.77734375" customWidth="1"/>
    <col min="13063" max="13063" width="2.44140625" customWidth="1"/>
    <col min="13064" max="13064" width="7.5546875" customWidth="1"/>
    <col min="13065" max="13065" width="13.33203125" customWidth="1"/>
    <col min="13066" max="13066" width="2.33203125" customWidth="1"/>
    <col min="13069" max="13069" width="8.21875" bestFit="1" customWidth="1"/>
    <col min="13313" max="13313" width="2.5546875" customWidth="1"/>
    <col min="13314" max="13314" width="22.5546875" customWidth="1"/>
    <col min="13315" max="13315" width="7.77734375" customWidth="1"/>
    <col min="13316" max="13316" width="26.6640625" customWidth="1"/>
    <col min="13317" max="13317" width="18.5546875" customWidth="1"/>
    <col min="13318" max="13318" width="17.77734375" customWidth="1"/>
    <col min="13319" max="13319" width="2.44140625" customWidth="1"/>
    <col min="13320" max="13320" width="7.5546875" customWidth="1"/>
    <col min="13321" max="13321" width="13.33203125" customWidth="1"/>
    <col min="13322" max="13322" width="2.33203125" customWidth="1"/>
    <col min="13325" max="13325" width="8.21875" bestFit="1" customWidth="1"/>
    <col min="13569" max="13569" width="2.5546875" customWidth="1"/>
    <col min="13570" max="13570" width="22.5546875" customWidth="1"/>
    <col min="13571" max="13571" width="7.77734375" customWidth="1"/>
    <col min="13572" max="13572" width="26.6640625" customWidth="1"/>
    <col min="13573" max="13573" width="18.5546875" customWidth="1"/>
    <col min="13574" max="13574" width="17.77734375" customWidth="1"/>
    <col min="13575" max="13575" width="2.44140625" customWidth="1"/>
    <col min="13576" max="13576" width="7.5546875" customWidth="1"/>
    <col min="13577" max="13577" width="13.33203125" customWidth="1"/>
    <col min="13578" max="13578" width="2.33203125" customWidth="1"/>
    <col min="13581" max="13581" width="8.21875" bestFit="1" customWidth="1"/>
    <col min="13825" max="13825" width="2.5546875" customWidth="1"/>
    <col min="13826" max="13826" width="22.5546875" customWidth="1"/>
    <col min="13827" max="13827" width="7.77734375" customWidth="1"/>
    <col min="13828" max="13828" width="26.6640625" customWidth="1"/>
    <col min="13829" max="13829" width="18.5546875" customWidth="1"/>
    <col min="13830" max="13830" width="17.77734375" customWidth="1"/>
    <col min="13831" max="13831" width="2.44140625" customWidth="1"/>
    <col min="13832" max="13832" width="7.5546875" customWidth="1"/>
    <col min="13833" max="13833" width="13.33203125" customWidth="1"/>
    <col min="13834" max="13834" width="2.33203125" customWidth="1"/>
    <col min="13837" max="13837" width="8.21875" bestFit="1" customWidth="1"/>
    <col min="14081" max="14081" width="2.5546875" customWidth="1"/>
    <col min="14082" max="14082" width="22.5546875" customWidth="1"/>
    <col min="14083" max="14083" width="7.77734375" customWidth="1"/>
    <col min="14084" max="14084" width="26.6640625" customWidth="1"/>
    <col min="14085" max="14085" width="18.5546875" customWidth="1"/>
    <col min="14086" max="14086" width="17.77734375" customWidth="1"/>
    <col min="14087" max="14087" width="2.44140625" customWidth="1"/>
    <col min="14088" max="14088" width="7.5546875" customWidth="1"/>
    <col min="14089" max="14089" width="13.33203125" customWidth="1"/>
    <col min="14090" max="14090" width="2.33203125" customWidth="1"/>
    <col min="14093" max="14093" width="8.21875" bestFit="1" customWidth="1"/>
    <col min="14337" max="14337" width="2.5546875" customWidth="1"/>
    <col min="14338" max="14338" width="22.5546875" customWidth="1"/>
    <col min="14339" max="14339" width="7.77734375" customWidth="1"/>
    <col min="14340" max="14340" width="26.6640625" customWidth="1"/>
    <col min="14341" max="14341" width="18.5546875" customWidth="1"/>
    <col min="14342" max="14342" width="17.77734375" customWidth="1"/>
    <col min="14343" max="14343" width="2.44140625" customWidth="1"/>
    <col min="14344" max="14344" width="7.5546875" customWidth="1"/>
    <col min="14345" max="14345" width="13.33203125" customWidth="1"/>
    <col min="14346" max="14346" width="2.33203125" customWidth="1"/>
    <col min="14349" max="14349" width="8.21875" bestFit="1" customWidth="1"/>
    <col min="14593" max="14593" width="2.5546875" customWidth="1"/>
    <col min="14594" max="14594" width="22.5546875" customWidth="1"/>
    <col min="14595" max="14595" width="7.77734375" customWidth="1"/>
    <col min="14596" max="14596" width="26.6640625" customWidth="1"/>
    <col min="14597" max="14597" width="18.5546875" customWidth="1"/>
    <col min="14598" max="14598" width="17.77734375" customWidth="1"/>
    <col min="14599" max="14599" width="2.44140625" customWidth="1"/>
    <col min="14600" max="14600" width="7.5546875" customWidth="1"/>
    <col min="14601" max="14601" width="13.33203125" customWidth="1"/>
    <col min="14602" max="14602" width="2.33203125" customWidth="1"/>
    <col min="14605" max="14605" width="8.21875" bestFit="1" customWidth="1"/>
    <col min="14849" max="14849" width="2.5546875" customWidth="1"/>
    <col min="14850" max="14850" width="22.5546875" customWidth="1"/>
    <col min="14851" max="14851" width="7.77734375" customWidth="1"/>
    <col min="14852" max="14852" width="26.6640625" customWidth="1"/>
    <col min="14853" max="14853" width="18.5546875" customWidth="1"/>
    <col min="14854" max="14854" width="17.77734375" customWidth="1"/>
    <col min="14855" max="14855" width="2.44140625" customWidth="1"/>
    <col min="14856" max="14856" width="7.5546875" customWidth="1"/>
    <col min="14857" max="14857" width="13.33203125" customWidth="1"/>
    <col min="14858" max="14858" width="2.33203125" customWidth="1"/>
    <col min="14861" max="14861" width="8.21875" bestFit="1" customWidth="1"/>
    <col min="15105" max="15105" width="2.5546875" customWidth="1"/>
    <col min="15106" max="15106" width="22.5546875" customWidth="1"/>
    <col min="15107" max="15107" width="7.77734375" customWidth="1"/>
    <col min="15108" max="15108" width="26.6640625" customWidth="1"/>
    <col min="15109" max="15109" width="18.5546875" customWidth="1"/>
    <col min="15110" max="15110" width="17.77734375" customWidth="1"/>
    <col min="15111" max="15111" width="2.44140625" customWidth="1"/>
    <col min="15112" max="15112" width="7.5546875" customWidth="1"/>
    <col min="15113" max="15113" width="13.33203125" customWidth="1"/>
    <col min="15114" max="15114" width="2.33203125" customWidth="1"/>
    <col min="15117" max="15117" width="8.21875" bestFit="1" customWidth="1"/>
    <col min="15361" max="15361" width="2.5546875" customWidth="1"/>
    <col min="15362" max="15362" width="22.5546875" customWidth="1"/>
    <col min="15363" max="15363" width="7.77734375" customWidth="1"/>
    <col min="15364" max="15364" width="26.6640625" customWidth="1"/>
    <col min="15365" max="15365" width="18.5546875" customWidth="1"/>
    <col min="15366" max="15366" width="17.77734375" customWidth="1"/>
    <col min="15367" max="15367" width="2.44140625" customWidth="1"/>
    <col min="15368" max="15368" width="7.5546875" customWidth="1"/>
    <col min="15369" max="15369" width="13.33203125" customWidth="1"/>
    <col min="15370" max="15370" width="2.33203125" customWidth="1"/>
    <col min="15373" max="15373" width="8.21875" bestFit="1" customWidth="1"/>
    <col min="15617" max="15617" width="2.5546875" customWidth="1"/>
    <col min="15618" max="15618" width="22.5546875" customWidth="1"/>
    <col min="15619" max="15619" width="7.77734375" customWidth="1"/>
    <col min="15620" max="15620" width="26.6640625" customWidth="1"/>
    <col min="15621" max="15621" width="18.5546875" customWidth="1"/>
    <col min="15622" max="15622" width="17.77734375" customWidth="1"/>
    <col min="15623" max="15623" width="2.44140625" customWidth="1"/>
    <col min="15624" max="15624" width="7.5546875" customWidth="1"/>
    <col min="15625" max="15625" width="13.33203125" customWidth="1"/>
    <col min="15626" max="15626" width="2.33203125" customWidth="1"/>
    <col min="15629" max="15629" width="8.21875" bestFit="1" customWidth="1"/>
    <col min="15873" max="15873" width="2.5546875" customWidth="1"/>
    <col min="15874" max="15874" width="22.5546875" customWidth="1"/>
    <col min="15875" max="15875" width="7.77734375" customWidth="1"/>
    <col min="15876" max="15876" width="26.6640625" customWidth="1"/>
    <col min="15877" max="15877" width="18.5546875" customWidth="1"/>
    <col min="15878" max="15878" width="17.77734375" customWidth="1"/>
    <col min="15879" max="15879" width="2.44140625" customWidth="1"/>
    <col min="15880" max="15880" width="7.5546875" customWidth="1"/>
    <col min="15881" max="15881" width="13.33203125" customWidth="1"/>
    <col min="15882" max="15882" width="2.33203125" customWidth="1"/>
    <col min="15885" max="15885" width="8.21875" bestFit="1" customWidth="1"/>
    <col min="16129" max="16129" width="2.5546875" customWidth="1"/>
    <col min="16130" max="16130" width="22.5546875" customWidth="1"/>
    <col min="16131" max="16131" width="7.77734375" customWidth="1"/>
    <col min="16132" max="16132" width="26.6640625" customWidth="1"/>
    <col min="16133" max="16133" width="18.5546875" customWidth="1"/>
    <col min="16134" max="16134" width="17.77734375" customWidth="1"/>
    <col min="16135" max="16135" width="2.44140625" customWidth="1"/>
    <col min="16136" max="16136" width="7.5546875" customWidth="1"/>
    <col min="16137" max="16137" width="13.33203125" customWidth="1"/>
    <col min="16138" max="16138" width="2.33203125" customWidth="1"/>
    <col min="16141" max="16141" width="8.21875" bestFit="1" customWidth="1"/>
  </cols>
  <sheetData>
    <row r="1" spans="1:12" ht="10.5" customHeight="1" thickBo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7" customHeight="1" thickBot="1" x14ac:dyDescent="0.45">
      <c r="A2" s="2"/>
      <c r="B2" s="934" t="s">
        <v>0</v>
      </c>
      <c r="C2" s="935"/>
      <c r="D2" s="935"/>
      <c r="E2" s="935"/>
      <c r="F2" s="935"/>
      <c r="G2" s="935"/>
      <c r="H2" s="935"/>
      <c r="I2" s="935"/>
      <c r="J2" s="935"/>
      <c r="K2" s="936"/>
      <c r="L2" s="2"/>
    </row>
    <row r="3" spans="1:12" ht="26.25" x14ac:dyDescent="0.4">
      <c r="A3" s="2"/>
      <c r="B3" s="669"/>
      <c r="C3" s="670"/>
      <c r="D3" s="670"/>
      <c r="E3" s="667"/>
      <c r="F3" s="3"/>
      <c r="G3" s="3"/>
      <c r="H3" s="3"/>
      <c r="I3" s="3"/>
      <c r="J3" s="3"/>
      <c r="K3" s="4"/>
      <c r="L3" s="2"/>
    </row>
    <row r="4" spans="1:12" x14ac:dyDescent="0.2">
      <c r="A4" s="2"/>
      <c r="B4" s="937" t="s">
        <v>818</v>
      </c>
      <c r="C4" s="938"/>
      <c r="D4" s="939"/>
      <c r="E4" s="34"/>
      <c r="F4" s="5"/>
      <c r="G4" s="5"/>
      <c r="H4" s="5"/>
      <c r="J4" s="5"/>
      <c r="K4" s="6"/>
      <c r="L4" s="2"/>
    </row>
    <row r="5" spans="1:12" x14ac:dyDescent="0.2">
      <c r="A5" s="2"/>
      <c r="B5" s="940" t="s">
        <v>1</v>
      </c>
      <c r="C5" s="941"/>
      <c r="D5" s="942"/>
      <c r="E5" s="666"/>
      <c r="F5" s="7"/>
      <c r="G5" s="7"/>
      <c r="H5" s="7"/>
      <c r="I5" s="7"/>
      <c r="J5" s="5"/>
      <c r="K5" s="6"/>
      <c r="L5" s="2"/>
    </row>
    <row r="6" spans="1:12" x14ac:dyDescent="0.2">
      <c r="A6" s="2"/>
      <c r="B6" s="943" t="s">
        <v>2</v>
      </c>
      <c r="C6" s="944"/>
      <c r="D6" s="945"/>
      <c r="E6" s="666"/>
      <c r="F6" s="7"/>
      <c r="G6" s="7"/>
      <c r="H6" s="7"/>
      <c r="I6" s="7"/>
      <c r="J6" s="5"/>
      <c r="K6" s="6"/>
      <c r="L6" s="2"/>
    </row>
    <row r="7" spans="1:12" ht="7.5" customHeight="1" thickBot="1" x14ac:dyDescent="0.25">
      <c r="A7" s="2"/>
      <c r="B7" s="671"/>
      <c r="C7" s="7"/>
      <c r="D7" s="7"/>
      <c r="E7" s="668"/>
      <c r="F7" s="7"/>
      <c r="G7" s="7"/>
      <c r="H7" s="7"/>
      <c r="I7" s="7"/>
      <c r="J7" s="5"/>
      <c r="K7" s="6"/>
      <c r="L7" s="2"/>
    </row>
    <row r="8" spans="1:12" ht="15.75" x14ac:dyDescent="0.2">
      <c r="A8" s="2"/>
      <c r="B8" s="8" t="s">
        <v>3</v>
      </c>
      <c r="C8" s="3"/>
      <c r="D8" s="3"/>
      <c r="E8" s="3"/>
      <c r="F8" s="3"/>
      <c r="G8" s="3"/>
      <c r="H8" s="3"/>
      <c r="I8" s="3"/>
      <c r="J8" s="3"/>
      <c r="K8" s="4"/>
      <c r="L8" s="2"/>
    </row>
    <row r="9" spans="1:12" ht="15.75" x14ac:dyDescent="0.25">
      <c r="A9" s="9"/>
      <c r="B9" s="10" t="s">
        <v>4</v>
      </c>
      <c r="C9" s="11"/>
      <c r="D9" s="12" t="s">
        <v>787</v>
      </c>
      <c r="E9" s="13"/>
      <c r="F9" s="14"/>
      <c r="G9" s="14"/>
      <c r="H9" s="14"/>
      <c r="I9" s="14"/>
      <c r="J9" s="14"/>
      <c r="K9" s="15"/>
      <c r="L9" s="16"/>
    </row>
    <row r="10" spans="1:12" ht="15.75" x14ac:dyDescent="0.25">
      <c r="A10" s="9"/>
      <c r="B10" s="10" t="s">
        <v>5</v>
      </c>
      <c r="C10" s="11"/>
      <c r="D10" s="12" t="s">
        <v>789</v>
      </c>
      <c r="E10" s="13"/>
      <c r="F10" s="14"/>
      <c r="G10" s="14"/>
      <c r="H10" s="14"/>
      <c r="I10" s="14"/>
      <c r="J10" s="14"/>
      <c r="K10" s="15"/>
      <c r="L10" s="665" t="s">
        <v>768</v>
      </c>
    </row>
    <row r="11" spans="1:12" ht="15.75" x14ac:dyDescent="0.25">
      <c r="A11" s="9"/>
      <c r="B11" s="10" t="s">
        <v>6</v>
      </c>
      <c r="C11" s="11"/>
      <c r="D11" s="17">
        <v>8110</v>
      </c>
      <c r="E11" s="13"/>
      <c r="F11" s="14"/>
      <c r="G11" s="14"/>
      <c r="H11" s="14"/>
      <c r="I11" s="14"/>
      <c r="J11" s="14"/>
      <c r="K11" s="15"/>
      <c r="L11" s="665" t="s">
        <v>769</v>
      </c>
    </row>
    <row r="12" spans="1:12" ht="15.75" x14ac:dyDescent="0.25">
      <c r="A12" s="9"/>
      <c r="B12" s="18" t="s">
        <v>7</v>
      </c>
      <c r="C12" s="664"/>
      <c r="D12" s="12" t="s">
        <v>769</v>
      </c>
      <c r="E12" s="19" t="str">
        <f>IF(D12="Dry Year Annual Average","DYAA ",IF(D12="dry year critical period","DYCP ",0))</f>
        <v xml:space="preserve">DYAA </v>
      </c>
      <c r="F12" s="19" t="str">
        <f>IF(D12="Dry Year Annual Average","Normal Year Annual Average ",IF(D12="dry year critical period","Normal Year Critical Period ",0))</f>
        <v xml:space="preserve">Normal Year Annual Average </v>
      </c>
      <c r="G12" s="14"/>
      <c r="H12" s="14"/>
      <c r="I12" s="14"/>
      <c r="J12" s="14"/>
      <c r="K12" s="15"/>
      <c r="L12" s="665" t="s">
        <v>770</v>
      </c>
    </row>
    <row r="13" spans="1:12" ht="15.75" x14ac:dyDescent="0.25">
      <c r="A13" s="9"/>
      <c r="B13" s="10" t="s">
        <v>8</v>
      </c>
      <c r="C13" s="20"/>
      <c r="D13" s="21" t="s">
        <v>790</v>
      </c>
      <c r="E13" s="13"/>
      <c r="F13" s="14"/>
      <c r="G13" s="14"/>
      <c r="H13" s="14"/>
      <c r="I13" s="14"/>
      <c r="J13" s="14"/>
      <c r="K13" s="15"/>
      <c r="L13" s="665" t="s">
        <v>771</v>
      </c>
    </row>
    <row r="14" spans="1:12" ht="15.75" x14ac:dyDescent="0.25">
      <c r="A14" s="9"/>
      <c r="B14" s="10" t="s">
        <v>9</v>
      </c>
      <c r="C14" s="20"/>
      <c r="D14" s="22" t="s">
        <v>788</v>
      </c>
      <c r="E14" s="13"/>
      <c r="F14" s="14"/>
      <c r="G14" s="14"/>
      <c r="H14" s="14"/>
      <c r="I14" s="14"/>
      <c r="J14" s="14"/>
      <c r="K14" s="15"/>
      <c r="L14" s="665" t="s">
        <v>772</v>
      </c>
    </row>
    <row r="15" spans="1:12" ht="15.75" x14ac:dyDescent="0.25">
      <c r="A15" s="14"/>
      <c r="B15" s="10" t="s">
        <v>10</v>
      </c>
      <c r="C15" s="20"/>
      <c r="D15" s="12" t="s">
        <v>791</v>
      </c>
      <c r="E15" s="20" t="s">
        <v>11</v>
      </c>
      <c r="F15" s="23"/>
      <c r="G15" s="24"/>
      <c r="H15" s="20" t="s">
        <v>12</v>
      </c>
      <c r="I15" s="25">
        <v>43545</v>
      </c>
      <c r="J15" s="14"/>
      <c r="K15" s="15"/>
    </row>
    <row r="16" spans="1:12" ht="15.75" x14ac:dyDescent="0.25">
      <c r="A16" s="14"/>
      <c r="B16" s="10"/>
      <c r="C16" s="20"/>
      <c r="D16" s="26"/>
      <c r="E16" s="24"/>
      <c r="F16" s="24"/>
      <c r="G16" s="24"/>
      <c r="H16" s="20"/>
      <c r="I16" s="24"/>
      <c r="J16" s="14"/>
      <c r="K16" s="15"/>
      <c r="L16" s="663"/>
    </row>
    <row r="17" spans="1:12" ht="15.75" x14ac:dyDescent="0.25">
      <c r="A17" s="27"/>
      <c r="B17" s="10" t="s">
        <v>13</v>
      </c>
      <c r="C17" s="14"/>
      <c r="D17" s="12" t="s">
        <v>819</v>
      </c>
      <c r="E17" s="14"/>
      <c r="F17" s="28" t="s">
        <v>14</v>
      </c>
      <c r="G17" s="14"/>
      <c r="H17" s="14"/>
      <c r="I17" s="14"/>
      <c r="J17" s="14"/>
      <c r="K17" s="15"/>
      <c r="L17" s="663"/>
    </row>
    <row r="18" spans="1:12" ht="15.75" thickBot="1" x14ac:dyDescent="0.25">
      <c r="A18" s="2"/>
      <c r="B18" s="29"/>
      <c r="C18" s="5"/>
      <c r="D18" s="2"/>
      <c r="E18" s="5"/>
      <c r="F18" s="5"/>
      <c r="G18" s="5"/>
      <c r="H18" s="5"/>
      <c r="I18" s="5"/>
      <c r="J18" s="5"/>
      <c r="K18" s="6"/>
      <c r="L18" s="30"/>
    </row>
    <row r="19" spans="1:12" ht="26.25" x14ac:dyDescent="0.4">
      <c r="A19" s="31"/>
      <c r="B19" s="8" t="s">
        <v>15</v>
      </c>
      <c r="C19" s="32"/>
      <c r="D19" s="32"/>
      <c r="E19" s="33"/>
      <c r="F19" s="33"/>
      <c r="G19" s="32"/>
      <c r="H19" s="32"/>
      <c r="I19" s="32"/>
      <c r="J19" s="3"/>
      <c r="K19" s="4"/>
      <c r="L19" s="2"/>
    </row>
    <row r="20" spans="1:12" ht="26.25" x14ac:dyDescent="0.4">
      <c r="A20" s="31"/>
      <c r="B20" s="34"/>
      <c r="C20" s="5"/>
      <c r="D20" s="5"/>
      <c r="E20" s="5"/>
      <c r="F20" s="5"/>
      <c r="G20" s="5"/>
      <c r="H20" s="5"/>
      <c r="I20" s="5"/>
      <c r="J20" s="5"/>
      <c r="K20" s="6"/>
      <c r="L20" s="2"/>
    </row>
    <row r="21" spans="1:12" x14ac:dyDescent="0.2">
      <c r="A21" s="2"/>
      <c r="B21" s="35"/>
      <c r="C21" s="36" t="s">
        <v>16</v>
      </c>
      <c r="D21" s="36"/>
      <c r="E21" s="36"/>
      <c r="F21" s="37"/>
      <c r="G21" s="37"/>
      <c r="H21" s="37"/>
      <c r="I21" s="37"/>
      <c r="J21" s="37"/>
      <c r="K21" s="6"/>
      <c r="L21" s="2"/>
    </row>
    <row r="22" spans="1:12" ht="18.600000000000001" customHeight="1" x14ac:dyDescent="0.4">
      <c r="A22" s="31"/>
      <c r="B22" s="34"/>
      <c r="C22" s="37"/>
      <c r="D22" s="37"/>
      <c r="E22" s="37"/>
      <c r="F22" s="37"/>
      <c r="G22" s="37"/>
      <c r="H22" s="37"/>
      <c r="I22" s="37"/>
      <c r="J22" s="37"/>
      <c r="K22" s="6"/>
      <c r="L22" s="2"/>
    </row>
    <row r="23" spans="1:12" ht="18" x14ac:dyDescent="0.25">
      <c r="A23" s="38"/>
      <c r="B23" s="39"/>
      <c r="C23" s="36" t="s">
        <v>17</v>
      </c>
      <c r="D23" s="36"/>
      <c r="E23" s="36"/>
      <c r="F23" s="37"/>
      <c r="G23" s="37"/>
      <c r="H23" s="37"/>
      <c r="I23" s="37"/>
      <c r="J23" s="37"/>
      <c r="K23" s="6"/>
      <c r="L23" s="2"/>
    </row>
    <row r="24" spans="1:12" x14ac:dyDescent="0.2">
      <c r="A24" s="2"/>
      <c r="B24" s="40"/>
      <c r="C24" s="36"/>
      <c r="D24" s="36"/>
      <c r="E24" s="36"/>
      <c r="F24" s="37"/>
      <c r="G24" s="37"/>
      <c r="H24" s="37"/>
      <c r="I24" s="37"/>
      <c r="J24" s="37"/>
      <c r="K24" s="6"/>
      <c r="L24" s="2"/>
    </row>
    <row r="25" spans="1:12" x14ac:dyDescent="0.2">
      <c r="A25" s="2"/>
      <c r="B25" s="41"/>
      <c r="C25" s="36" t="s">
        <v>18</v>
      </c>
      <c r="D25" s="36"/>
      <c r="E25" s="36"/>
      <c r="F25" s="37"/>
      <c r="G25" s="37"/>
      <c r="H25" s="37"/>
      <c r="I25" s="37"/>
      <c r="J25" s="37"/>
      <c r="K25" s="6"/>
      <c r="L25" s="2"/>
    </row>
    <row r="26" spans="1:12" x14ac:dyDescent="0.2">
      <c r="A26" s="2"/>
      <c r="B26" s="40"/>
      <c r="C26" s="36"/>
      <c r="D26" s="36"/>
      <c r="E26" s="36"/>
      <c r="F26" s="37"/>
      <c r="G26" s="37"/>
      <c r="H26" s="37"/>
      <c r="I26" s="37"/>
      <c r="J26" s="37"/>
      <c r="K26" s="6"/>
      <c r="L26" s="2"/>
    </row>
    <row r="27" spans="1:12" x14ac:dyDescent="0.2">
      <c r="A27" s="2"/>
      <c r="B27" s="42"/>
      <c r="C27" s="36" t="s">
        <v>19</v>
      </c>
      <c r="D27" s="36"/>
      <c r="E27" s="36"/>
      <c r="F27" s="37"/>
      <c r="G27" s="37"/>
      <c r="H27" s="37"/>
      <c r="I27" s="37"/>
      <c r="J27" s="37"/>
      <c r="K27" s="6"/>
      <c r="L27" s="2"/>
    </row>
    <row r="28" spans="1:12" x14ac:dyDescent="0.2">
      <c r="A28" s="2"/>
      <c r="B28" s="40"/>
      <c r="C28" s="36"/>
      <c r="D28" s="36"/>
      <c r="E28" s="36"/>
      <c r="F28" s="37"/>
      <c r="G28" s="37"/>
      <c r="H28" s="37"/>
      <c r="I28" s="37"/>
      <c r="J28" s="37"/>
      <c r="K28" s="6"/>
      <c r="L28" s="2"/>
    </row>
    <row r="29" spans="1:12" x14ac:dyDescent="0.2">
      <c r="A29" s="2"/>
      <c r="B29" s="43"/>
      <c r="C29" s="36" t="s">
        <v>20</v>
      </c>
      <c r="D29" s="36"/>
      <c r="E29" s="36"/>
      <c r="F29" s="37"/>
      <c r="G29" s="37"/>
      <c r="H29" s="37"/>
      <c r="I29" s="37"/>
      <c r="J29" s="37"/>
      <c r="K29" s="6"/>
      <c r="L29" s="2"/>
    </row>
    <row r="30" spans="1:12" ht="15.75" thickBot="1" x14ac:dyDescent="0.25">
      <c r="A30" s="2"/>
      <c r="B30" s="44"/>
      <c r="C30" s="45"/>
      <c r="D30" s="45"/>
      <c r="E30" s="45"/>
      <c r="F30" s="45"/>
      <c r="G30" s="46"/>
      <c r="H30" s="46"/>
      <c r="I30" s="46"/>
      <c r="J30" s="46"/>
      <c r="K30" s="47"/>
      <c r="L30" s="2"/>
    </row>
    <row r="31" spans="1:12" ht="15.75" x14ac:dyDescent="0.25">
      <c r="A31" s="2"/>
      <c r="B31" s="8" t="s">
        <v>21</v>
      </c>
      <c r="C31" s="48"/>
      <c r="D31" s="49" t="s">
        <v>22</v>
      </c>
      <c r="E31" s="3"/>
      <c r="F31" s="3"/>
      <c r="G31" s="3"/>
      <c r="H31" s="3"/>
      <c r="I31" s="50"/>
      <c r="J31" s="3"/>
      <c r="K31" s="4"/>
      <c r="L31" s="30"/>
    </row>
    <row r="32" spans="1:12" ht="15.75" x14ac:dyDescent="0.25">
      <c r="A32" s="2"/>
      <c r="B32" s="51" t="s">
        <v>23</v>
      </c>
      <c r="C32" s="5"/>
      <c r="D32" s="14" t="s">
        <v>24</v>
      </c>
      <c r="E32" s="14"/>
      <c r="F32" s="14"/>
      <c r="G32" s="14"/>
      <c r="H32" s="14"/>
      <c r="I32" s="52"/>
      <c r="J32" s="14"/>
      <c r="K32" s="15"/>
      <c r="L32" s="30"/>
    </row>
    <row r="33" spans="1:12" ht="15.75" x14ac:dyDescent="0.25">
      <c r="A33" s="2"/>
      <c r="B33" s="51" t="s">
        <v>25</v>
      </c>
      <c r="C33" s="5"/>
      <c r="D33" s="53" t="s">
        <v>26</v>
      </c>
      <c r="E33" s="14"/>
      <c r="F33" s="5"/>
      <c r="G33" s="14"/>
      <c r="H33" s="14"/>
      <c r="I33" s="54"/>
      <c r="J33" s="14"/>
      <c r="K33" s="15"/>
      <c r="L33" s="30"/>
    </row>
    <row r="34" spans="1:12" ht="15.75" x14ac:dyDescent="0.25">
      <c r="A34" s="2"/>
      <c r="B34" s="51" t="s">
        <v>27</v>
      </c>
      <c r="C34" s="5"/>
      <c r="D34" s="53" t="s">
        <v>28</v>
      </c>
      <c r="E34" s="14"/>
      <c r="F34" s="5"/>
      <c r="G34" s="14"/>
      <c r="H34" s="14"/>
      <c r="I34" s="54"/>
      <c r="J34" s="14"/>
      <c r="K34" s="15"/>
      <c r="L34" s="30"/>
    </row>
    <row r="35" spans="1:12" ht="15.75" x14ac:dyDescent="0.25">
      <c r="A35" s="2"/>
      <c r="B35" s="51" t="s">
        <v>29</v>
      </c>
      <c r="C35" s="5"/>
      <c r="D35" s="36" t="s">
        <v>30</v>
      </c>
      <c r="E35" s="14"/>
      <c r="F35" s="5"/>
      <c r="G35" s="14"/>
      <c r="H35" s="14"/>
      <c r="I35" s="54"/>
      <c r="J35" s="14"/>
      <c r="K35" s="15"/>
      <c r="L35" s="2"/>
    </row>
    <row r="36" spans="1:12" ht="15.75" x14ac:dyDescent="0.25">
      <c r="A36" s="2"/>
      <c r="B36" s="51" t="s">
        <v>31</v>
      </c>
      <c r="C36" s="5"/>
      <c r="D36" s="36" t="s">
        <v>32</v>
      </c>
      <c r="E36" s="14"/>
      <c r="F36" s="5"/>
      <c r="G36" s="14"/>
      <c r="H36" s="14"/>
      <c r="I36" s="52"/>
      <c r="J36" s="14"/>
      <c r="K36" s="15"/>
      <c r="L36" s="2"/>
    </row>
    <row r="37" spans="1:12" ht="15.75" x14ac:dyDescent="0.25">
      <c r="A37" s="2"/>
      <c r="B37" s="51" t="s">
        <v>33</v>
      </c>
      <c r="C37" s="5"/>
      <c r="D37" s="36" t="s">
        <v>780</v>
      </c>
      <c r="E37" s="14"/>
      <c r="F37" s="5"/>
      <c r="G37" s="14"/>
      <c r="H37" s="14"/>
      <c r="I37" s="52"/>
      <c r="J37" s="14"/>
      <c r="K37" s="15"/>
      <c r="L37" s="2"/>
    </row>
    <row r="38" spans="1:12" ht="15.75" x14ac:dyDescent="0.25">
      <c r="A38" s="2"/>
      <c r="B38" s="51" t="s">
        <v>34</v>
      </c>
      <c r="C38" s="5"/>
      <c r="D38" s="53" t="s">
        <v>35</v>
      </c>
      <c r="E38" s="14"/>
      <c r="F38" s="5"/>
      <c r="G38" s="14"/>
      <c r="H38" s="14"/>
      <c r="I38" s="52"/>
      <c r="J38" s="14"/>
      <c r="K38" s="15"/>
      <c r="L38" s="2"/>
    </row>
    <row r="39" spans="1:12" ht="15.75" x14ac:dyDescent="0.25">
      <c r="A39" s="2"/>
      <c r="B39" s="51" t="s">
        <v>36</v>
      </c>
      <c r="C39" s="5"/>
      <c r="D39" s="53" t="s">
        <v>37</v>
      </c>
      <c r="E39" s="14"/>
      <c r="F39" s="5"/>
      <c r="G39" s="14"/>
      <c r="H39" s="14"/>
      <c r="I39" s="52"/>
      <c r="J39" s="14"/>
      <c r="K39" s="15"/>
      <c r="L39" s="2"/>
    </row>
    <row r="40" spans="1:12" ht="15.75" x14ac:dyDescent="0.25">
      <c r="A40" s="2"/>
      <c r="B40" s="51" t="s">
        <v>38</v>
      </c>
      <c r="C40" s="5"/>
      <c r="D40" s="53" t="s">
        <v>39</v>
      </c>
      <c r="E40" s="14"/>
      <c r="F40" s="5"/>
      <c r="G40" s="14"/>
      <c r="H40" s="14"/>
      <c r="I40" s="52"/>
      <c r="J40" s="14"/>
      <c r="K40" s="15"/>
      <c r="L40" s="2"/>
    </row>
    <row r="41" spans="1:12" ht="15.75" x14ac:dyDescent="0.25">
      <c r="A41" s="2"/>
      <c r="B41" s="51" t="s">
        <v>40</v>
      </c>
      <c r="C41" s="5"/>
      <c r="D41" s="53" t="s">
        <v>41</v>
      </c>
      <c r="E41" s="14"/>
      <c r="F41" s="5"/>
      <c r="G41" s="14"/>
      <c r="H41" s="14"/>
      <c r="I41" s="52"/>
      <c r="J41" s="14"/>
      <c r="K41" s="15"/>
      <c r="L41" s="2"/>
    </row>
    <row r="42" spans="1:12" ht="15.75" x14ac:dyDescent="0.25">
      <c r="A42" s="2"/>
      <c r="B42" s="51" t="s">
        <v>42</v>
      </c>
      <c r="C42" s="5"/>
      <c r="D42" s="53" t="s">
        <v>43</v>
      </c>
      <c r="E42" s="14"/>
      <c r="F42" s="5"/>
      <c r="G42" s="14"/>
      <c r="H42" s="14"/>
      <c r="I42" s="52"/>
      <c r="J42" s="14"/>
      <c r="K42" s="15"/>
      <c r="L42" s="2"/>
    </row>
    <row r="43" spans="1:12" ht="16.5" thickBot="1" x14ac:dyDescent="0.3">
      <c r="A43" s="2"/>
      <c r="B43" s="55"/>
      <c r="C43" s="56"/>
      <c r="D43" s="57"/>
      <c r="E43" s="58"/>
      <c r="F43" s="59"/>
      <c r="G43" s="58"/>
      <c r="H43" s="58"/>
      <c r="I43" s="60"/>
      <c r="J43" s="58"/>
      <c r="K43" s="61"/>
      <c r="L43" s="2"/>
    </row>
    <row r="44" spans="1:12" ht="15.75" x14ac:dyDescent="0.25">
      <c r="A44" s="2"/>
      <c r="B44" s="62"/>
      <c r="C44" s="62"/>
      <c r="D44" s="14"/>
      <c r="E44" s="14"/>
      <c r="F44" s="14"/>
      <c r="G44" s="14"/>
      <c r="H44" s="14"/>
      <c r="I44" s="14"/>
      <c r="J44" s="14"/>
      <c r="K44" s="14"/>
      <c r="L44" s="2"/>
    </row>
  </sheetData>
  <mergeCells count="4">
    <mergeCell ref="B2:K2"/>
    <mergeCell ref="B4:D4"/>
    <mergeCell ref="B5:D5"/>
    <mergeCell ref="B6:D6"/>
  </mergeCells>
  <dataValidations count="1">
    <dataValidation type="list" allowBlank="1" showInputMessage="1" showErrorMessage="1" sqref="D12">
      <formula1>$L$11:$L$14</formula1>
    </dataValidation>
  </dataValidations>
  <pageMargins left="0.7" right="0.7" top="0.75" bottom="0.75" header="0.3" footer="0.3"/>
  <pageSetup paperSize="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topLeftCell="C1" zoomScale="75" zoomScaleNormal="75" workbookViewId="0">
      <selection activeCell="AQ9" sqref="AQ9"/>
    </sheetView>
  </sheetViews>
  <sheetFormatPr defaultColWidth="11.33203125" defaultRowHeight="15" x14ac:dyDescent="0.2"/>
  <cols>
    <col min="1" max="1" width="4.109375" customWidth="1"/>
    <col min="2" max="3" width="6.88671875" customWidth="1"/>
    <col min="4" max="4" width="36.88671875" customWidth="1"/>
    <col min="5" max="5" width="39.21875" customWidth="1"/>
    <col min="6" max="6" width="6.88671875" customWidth="1"/>
    <col min="7" max="7" width="8.21875" bestFit="1" customWidth="1"/>
    <col min="8" max="8" width="11.44140625" customWidth="1"/>
  </cols>
  <sheetData>
    <row r="1" spans="1:41" ht="18.75" thickBot="1" x14ac:dyDescent="0.25">
      <c r="A1" s="184"/>
      <c r="B1" s="176"/>
      <c r="C1" s="177" t="s">
        <v>648</v>
      </c>
      <c r="D1" s="178"/>
      <c r="E1" s="334"/>
      <c r="F1" s="180"/>
      <c r="G1" s="180"/>
      <c r="H1" s="180"/>
      <c r="I1" s="180"/>
      <c r="J1" s="181"/>
      <c r="K1" s="181"/>
      <c r="L1" s="280"/>
      <c r="M1" s="181"/>
      <c r="N1" s="181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</row>
    <row r="2" spans="1:41" ht="32.25" thickBot="1" x14ac:dyDescent="0.25">
      <c r="A2" s="186"/>
      <c r="B2" s="186"/>
      <c r="C2" s="141" t="s">
        <v>594</v>
      </c>
      <c r="D2" s="142" t="s">
        <v>136</v>
      </c>
      <c r="E2" s="335" t="s">
        <v>649</v>
      </c>
      <c r="F2" s="142" t="s">
        <v>137</v>
      </c>
      <c r="G2" s="142" t="s">
        <v>186</v>
      </c>
      <c r="H2" s="336" t="str">
        <f>'TITLE PAGE'!D14</f>
        <v>2015-16</v>
      </c>
      <c r="I2" s="190" t="str">
        <f>'WRZ summary'!E5</f>
        <v>For info 2017-18</v>
      </c>
      <c r="J2" s="190" t="str">
        <f>'WRZ summary'!F5</f>
        <v>For info 2018-19</v>
      </c>
      <c r="K2" s="190" t="str">
        <f>'WRZ summary'!G5</f>
        <v>For info 2019-20</v>
      </c>
      <c r="L2" s="337" t="str">
        <f>'WRZ summary'!H5</f>
        <v>2020-21</v>
      </c>
      <c r="M2" s="337" t="str">
        <f>'WRZ summary'!I5</f>
        <v>2021-22</v>
      </c>
      <c r="N2" s="337" t="str">
        <f>'WRZ summary'!J5</f>
        <v>2022-23</v>
      </c>
      <c r="O2" s="337" t="str">
        <f>'WRZ summary'!K5</f>
        <v>2023-24</v>
      </c>
      <c r="P2" s="337" t="str">
        <f>'WRZ summary'!L5</f>
        <v>2024-25</v>
      </c>
      <c r="Q2" s="337" t="str">
        <f>'WRZ summary'!M5</f>
        <v>2025-26</v>
      </c>
      <c r="R2" s="337" t="str">
        <f>'WRZ summary'!N5</f>
        <v>2026-27</v>
      </c>
      <c r="S2" s="337" t="str">
        <f>'WRZ summary'!O5</f>
        <v>2027-28</v>
      </c>
      <c r="T2" s="337" t="str">
        <f>'WRZ summary'!P5</f>
        <v>2028-29</v>
      </c>
      <c r="U2" s="337" t="str">
        <f>'WRZ summary'!Q5</f>
        <v>2029-30</v>
      </c>
      <c r="V2" s="337" t="str">
        <f>'WRZ summary'!R5</f>
        <v>2030-31</v>
      </c>
      <c r="W2" s="337" t="str">
        <f>'WRZ summary'!S5</f>
        <v>2031-32</v>
      </c>
      <c r="X2" s="337" t="str">
        <f>'WRZ summary'!T5</f>
        <v>2032-33</v>
      </c>
      <c r="Y2" s="337" t="str">
        <f>'WRZ summary'!U5</f>
        <v>2033-34</v>
      </c>
      <c r="Z2" s="337" t="str">
        <f>'WRZ summary'!V5</f>
        <v>2034-35</v>
      </c>
      <c r="AA2" s="337" t="str">
        <f>'WRZ summary'!W5</f>
        <v>2035-36</v>
      </c>
      <c r="AB2" s="337" t="str">
        <f>'WRZ summary'!X5</f>
        <v>2036-37</v>
      </c>
      <c r="AC2" s="337" t="str">
        <f>'WRZ summary'!Y5</f>
        <v>2037-38</v>
      </c>
      <c r="AD2" s="337" t="str">
        <f>'WRZ summary'!Z5</f>
        <v>2038-39</v>
      </c>
      <c r="AE2" s="337" t="str">
        <f>'WRZ summary'!AA5</f>
        <v>2039-40</v>
      </c>
      <c r="AF2" s="337" t="str">
        <f>'WRZ summary'!AB5</f>
        <v>2040-41</v>
      </c>
      <c r="AG2" s="337" t="str">
        <f>'WRZ summary'!AC5</f>
        <v>2041-42</v>
      </c>
      <c r="AH2" s="337" t="str">
        <f>'WRZ summary'!AD5</f>
        <v>2042-43</v>
      </c>
      <c r="AI2" s="337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x14ac:dyDescent="0.2">
      <c r="A3" s="338"/>
      <c r="B3" s="967" t="s">
        <v>187</v>
      </c>
      <c r="C3" s="284" t="s">
        <v>650</v>
      </c>
      <c r="D3" s="479" t="s">
        <v>651</v>
      </c>
      <c r="E3" s="287" t="s">
        <v>652</v>
      </c>
      <c r="F3" s="345" t="s">
        <v>72</v>
      </c>
      <c r="G3" s="421">
        <v>2</v>
      </c>
      <c r="H3" s="860">
        <f>'3. BL Demand'!H3+'6. Preferred (Scenario Yr)'!H45+'6. Preferred (Scenario Yr)'!H60</f>
        <v>0.65275777618538211</v>
      </c>
      <c r="I3" s="422">
        <f>'3. BL Demand'!I3+'6. Preferred (Scenario Yr)'!I45+'6. Preferred (Scenario Yr)'!I60</f>
        <v>0.66356811345184596</v>
      </c>
      <c r="J3" s="422">
        <f>'3. BL Demand'!J3+'6. Preferred (Scenario Yr)'!J45+'6. Preferred (Scenario Yr)'!J60</f>
        <v>0.66142325710585981</v>
      </c>
      <c r="K3" s="422">
        <f>'3. BL Demand'!K3+'6. Preferred (Scenario Yr)'!K45+'6. Preferred (Scenario Yr)'!K60</f>
        <v>0.66173667236764233</v>
      </c>
      <c r="L3" s="854">
        <f>'3. BL Demand'!L3+'6. Preferred (Scenario Yr)'!L45+'6. Preferred (Scenario Yr)'!L60</f>
        <v>0.66329338353706091</v>
      </c>
      <c r="M3" s="854">
        <f>'3. BL Demand'!M3+'6. Preferred (Scenario Yr)'!M45+'6. Preferred (Scenario Yr)'!M60</f>
        <v>0.66523888751091886</v>
      </c>
      <c r="N3" s="854">
        <f>'3. BL Demand'!N3+'6. Preferred (Scenario Yr)'!N45+'6. Preferred (Scenario Yr)'!N60</f>
        <v>0.66191455302753732</v>
      </c>
      <c r="O3" s="854">
        <f>'3. BL Demand'!O3+'6. Preferred (Scenario Yr)'!O45+'6. Preferred (Scenario Yr)'!O60</f>
        <v>0.66237967356989469</v>
      </c>
      <c r="P3" s="854">
        <f>'3. BL Demand'!P3+'6. Preferred (Scenario Yr)'!P45+'6. Preferred (Scenario Yr)'!P60</f>
        <v>0.6618814756212148</v>
      </c>
      <c r="Q3" s="854">
        <f>'3. BL Demand'!Q3+'6. Preferred (Scenario Yr)'!Q45+'6. Preferred (Scenario Yr)'!Q60</f>
        <v>0.66145266182365281</v>
      </c>
      <c r="R3" s="854">
        <f>'3. BL Demand'!R3+'6. Preferred (Scenario Yr)'!R45+'6. Preferred (Scenario Yr)'!R60</f>
        <v>0.66104573332100836</v>
      </c>
      <c r="S3" s="854">
        <f>'3. BL Demand'!S3+'6. Preferred (Scenario Yr)'!S45+'6. Preferred (Scenario Yr)'!S60</f>
        <v>0.66063072529431488</v>
      </c>
      <c r="T3" s="854">
        <f>'3. BL Demand'!T3+'6. Preferred (Scenario Yr)'!T45+'6. Preferred (Scenario Yr)'!T60</f>
        <v>0.66024393973029794</v>
      </c>
      <c r="U3" s="854">
        <f>'3. BL Demand'!U3+'6. Preferred (Scenario Yr)'!U45+'6. Preferred (Scenario Yr)'!U60</f>
        <v>0.65986090499894334</v>
      </c>
      <c r="V3" s="854">
        <f>'3. BL Demand'!V3+'6. Preferred (Scenario Yr)'!V45+'6. Preferred (Scenario Yr)'!V60</f>
        <v>0.65948794009478062</v>
      </c>
      <c r="W3" s="854">
        <f>'3. BL Demand'!W3+'6. Preferred (Scenario Yr)'!W45+'6. Preferred (Scenario Yr)'!W60</f>
        <v>0.65911951497823662</v>
      </c>
      <c r="X3" s="854">
        <f>'3. BL Demand'!X3+'6. Preferred (Scenario Yr)'!X45+'6. Preferred (Scenario Yr)'!X60</f>
        <v>0.65875438807083897</v>
      </c>
      <c r="Y3" s="854">
        <f>'3. BL Demand'!Y3+'6. Preferred (Scenario Yr)'!Y45+'6. Preferred (Scenario Yr)'!Y60</f>
        <v>0.6583920722251202</v>
      </c>
      <c r="Z3" s="854">
        <f>'3. BL Demand'!Z3+'6. Preferred (Scenario Yr)'!Z45+'6. Preferred (Scenario Yr)'!Z60</f>
        <v>0.65803254742343942</v>
      </c>
      <c r="AA3" s="854">
        <f>'3. BL Demand'!AA3+'6. Preferred (Scenario Yr)'!AA45+'6. Preferred (Scenario Yr)'!AA60</f>
        <v>0.65775095179916132</v>
      </c>
      <c r="AB3" s="854">
        <f>'3. BL Demand'!AB3+'6. Preferred (Scenario Yr)'!AB45+'6. Preferred (Scenario Yr)'!AB60</f>
        <v>0.65747271645055783</v>
      </c>
      <c r="AC3" s="854">
        <f>'3. BL Demand'!AC3+'6. Preferred (Scenario Yr)'!AC45+'6. Preferred (Scenario Yr)'!AC60</f>
        <v>0.65719776860995205</v>
      </c>
      <c r="AD3" s="854">
        <f>'3. BL Demand'!AD3+'6. Preferred (Scenario Yr)'!AD45+'6. Preferred (Scenario Yr)'!AD60</f>
        <v>0.65692597358758786</v>
      </c>
      <c r="AE3" s="854">
        <f>'3. BL Demand'!AE3+'6. Preferred (Scenario Yr)'!AE45+'6. Preferred (Scenario Yr)'!AE60</f>
        <v>0.65665698570747622</v>
      </c>
      <c r="AF3" s="854">
        <f>'3. BL Demand'!AF3+'6. Preferred (Scenario Yr)'!AF45+'6. Preferred (Scenario Yr)'!AF60</f>
        <v>0.65639071185280706</v>
      </c>
      <c r="AG3" s="854">
        <f>'3. BL Demand'!AG3+'6. Preferred (Scenario Yr)'!AG45+'6. Preferred (Scenario Yr)'!AG60</f>
        <v>0.65612697477339321</v>
      </c>
      <c r="AH3" s="854">
        <f>'3. BL Demand'!AH3+'6. Preferred (Scenario Yr)'!AH45+'6. Preferred (Scenario Yr)'!AH60</f>
        <v>0.65586565211230852</v>
      </c>
      <c r="AI3" s="854">
        <f>'3. BL Demand'!AI3+'6. Preferred (Scenario Yr)'!AI45+'6. Preferred (Scenario Yr)'!AI60</f>
        <v>0.65560657427620739</v>
      </c>
      <c r="AJ3" s="928">
        <f>'3. BL Demand'!AJ3+'6. Preferred (Scenario Yr)'!AJ45+'6. Preferred (Scenario Yr)'!AJ60</f>
        <v>0.65534967040418368</v>
      </c>
      <c r="AK3" s="928">
        <f>'3. BL Demand'!AK3+'6. Preferred (Scenario Yr)'!AK45+'6. Preferred (Scenario Yr)'!AK60</f>
        <v>0.65517521285852165</v>
      </c>
      <c r="AL3" s="928">
        <f>'3. BL Demand'!AL3+'6. Preferred (Scenario Yr)'!AL45+'6. Preferred (Scenario Yr)'!AL60</f>
        <v>0.65500276351216968</v>
      </c>
      <c r="AM3" s="928">
        <f>'3. BL Demand'!AM3+'6. Preferred (Scenario Yr)'!AM45+'6. Preferred (Scenario Yr)'!AM60</f>
        <v>0.65483212758912401</v>
      </c>
      <c r="AN3" s="928">
        <f>'3. BL Demand'!AN3+'6. Preferred (Scenario Yr)'!AN45+'6. Preferred (Scenario Yr)'!AN60</f>
        <v>0.65466354273601857</v>
      </c>
      <c r="AO3" s="928">
        <f>'3. BL Demand'!AO3+'6. Preferred (Scenario Yr)'!AO45+'6. Preferred (Scenario Yr)'!AO60</f>
        <v>0.65449693945589749</v>
      </c>
    </row>
    <row r="4" spans="1:41" x14ac:dyDescent="0.2">
      <c r="A4" s="338"/>
      <c r="B4" s="968"/>
      <c r="C4" s="286" t="s">
        <v>653</v>
      </c>
      <c r="D4" s="419" t="s">
        <v>654</v>
      </c>
      <c r="E4" s="287" t="s">
        <v>652</v>
      </c>
      <c r="F4" s="421" t="s">
        <v>72</v>
      </c>
      <c r="G4" s="421">
        <v>2</v>
      </c>
      <c r="H4" s="885">
        <f>'3. BL Demand'!H4+'6. Preferred (Scenario Yr)'!H48+'6. Preferred (Scenario Yr)'!H63</f>
        <v>1.2383310497719185E-2</v>
      </c>
      <c r="I4" s="422">
        <f>'3. BL Demand'!I4+'6. Preferred (Scenario Yr)'!I48+'6. Preferred (Scenario Yr)'!I63</f>
        <v>1.1881818480789763E-2</v>
      </c>
      <c r="J4" s="422">
        <f>'3. BL Demand'!J4+'6. Preferred (Scenario Yr)'!J48+'6. Preferred (Scenario Yr)'!J63</f>
        <v>1.1619462973533458E-2</v>
      </c>
      <c r="K4" s="422">
        <f>'3. BL Demand'!K4+'6. Preferred (Scenario Yr)'!K48+'6. Preferred (Scenario Yr)'!K63</f>
        <v>1.135329868203506E-2</v>
      </c>
      <c r="L4" s="854">
        <f>'3. BL Demand'!L4+'6. Preferred (Scenario Yr)'!L48+'6. Preferred (Scenario Yr)'!L63</f>
        <v>1.1085051451692999E-2</v>
      </c>
      <c r="M4" s="854">
        <f>'3. BL Demand'!M4+'6. Preferred (Scenario Yr)'!M48+'6. Preferred (Scenario Yr)'!M63</f>
        <v>1.08165687650817E-2</v>
      </c>
      <c r="N4" s="854">
        <f>'3. BL Demand'!N4+'6. Preferred (Scenario Yr)'!N48+'6. Preferred (Scenario Yr)'!N63</f>
        <v>1.054871776103068E-2</v>
      </c>
      <c r="O4" s="854">
        <f>'3. BL Demand'!O4+'6. Preferred (Scenario Yr)'!O48+'6. Preferred (Scenario Yr)'!O63</f>
        <v>1.0282752885633463E-2</v>
      </c>
      <c r="P4" s="854">
        <f>'3. BL Demand'!P4+'6. Preferred (Scenario Yr)'!P48+'6. Preferred (Scenario Yr)'!P63</f>
        <v>1.0019136740393052E-2</v>
      </c>
      <c r="Q4" s="854">
        <f>'3. BL Demand'!Q4+'6. Preferred (Scenario Yr)'!Q48+'6. Preferred (Scenario Yr)'!Q63</f>
        <v>9.7586061396014133E-3</v>
      </c>
      <c r="R4" s="854">
        <f>'3. BL Demand'!R4+'6. Preferred (Scenario Yr)'!R48+'6. Preferred (Scenario Yr)'!R63</f>
        <v>9.5017341452436309E-3</v>
      </c>
      <c r="S4" s="854">
        <f>'3. BL Demand'!S4+'6. Preferred (Scenario Yr)'!S48+'6. Preferred (Scenario Yr)'!S63</f>
        <v>9.2486905894790909E-3</v>
      </c>
      <c r="T4" s="854">
        <f>'3. BL Demand'!T4+'6. Preferred (Scenario Yr)'!T48+'6. Preferred (Scenario Yr)'!T63</f>
        <v>9.0000195169233563E-3</v>
      </c>
      <c r="U4" s="854">
        <f>'3. BL Demand'!U4+'6. Preferred (Scenario Yr)'!U48+'6. Preferred (Scenario Yr)'!U63</f>
        <v>8.7557866967270265E-3</v>
      </c>
      <c r="V4" s="854">
        <f>'3. BL Demand'!V4+'6. Preferred (Scenario Yr)'!V48+'6. Preferred (Scenario Yr)'!V63</f>
        <v>8.516211359969432E-3</v>
      </c>
      <c r="W4" s="854">
        <f>'3. BL Demand'!W4+'6. Preferred (Scenario Yr)'!W48+'6. Preferred (Scenario Yr)'!W63</f>
        <v>8.281391897649773E-3</v>
      </c>
      <c r="X4" s="854">
        <f>'3. BL Demand'!X4+'6. Preferred (Scenario Yr)'!X48+'6. Preferred (Scenario Yr)'!X63</f>
        <v>8.0514179925902443E-3</v>
      </c>
      <c r="Y4" s="854">
        <f>'3. BL Demand'!Y4+'6. Preferred (Scenario Yr)'!Y48+'6. Preferred (Scenario Yr)'!Y63</f>
        <v>7.8263529941561428E-3</v>
      </c>
      <c r="Z4" s="854">
        <f>'3. BL Demand'!Z4+'6. Preferred (Scenario Yr)'!Z48+'6. Preferred (Scenario Yr)'!Z63</f>
        <v>7.6062367651566444E-3</v>
      </c>
      <c r="AA4" s="854">
        <f>'3. BL Demand'!AA4+'6. Preferred (Scenario Yr)'!AA48+'6. Preferred (Scenario Yr)'!AA63</f>
        <v>7.3911895002525983E-3</v>
      </c>
      <c r="AB4" s="854">
        <f>'3. BL Demand'!AB4+'6. Preferred (Scenario Yr)'!AB48+'6. Preferred (Scenario Yr)'!AB63</f>
        <v>7.1811051197352219E-3</v>
      </c>
      <c r="AC4" s="854">
        <f>'3. BL Demand'!AC4+'6. Preferred (Scenario Yr)'!AC48+'6. Preferred (Scenario Yr)'!AC63</f>
        <v>6.9759665845227515E-3</v>
      </c>
      <c r="AD4" s="854">
        <f>'3. BL Demand'!AD4+'6. Preferred (Scenario Yr)'!AD48+'6. Preferred (Scenario Yr)'!AD63</f>
        <v>6.7757433545426035E-3</v>
      </c>
      <c r="AE4" s="854">
        <f>'3. BL Demand'!AE4+'6. Preferred (Scenario Yr)'!AE48+'6. Preferred (Scenario Yr)'!AE63</f>
        <v>6.5803928145399563E-3</v>
      </c>
      <c r="AF4" s="854">
        <f>'3. BL Demand'!AF4+'6. Preferred (Scenario Yr)'!AF48+'6. Preferred (Scenario Yr)'!AF63</f>
        <v>6.3898643735856662E-3</v>
      </c>
      <c r="AG4" s="854">
        <f>'3. BL Demand'!AG4+'6. Preferred (Scenario Yr)'!AG48+'6. Preferred (Scenario Yr)'!AG63</f>
        <v>6.204099279661454E-3</v>
      </c>
      <c r="AH4" s="854">
        <f>'3. BL Demand'!AH4+'6. Preferred (Scenario Yr)'!AH48+'6. Preferred (Scenario Yr)'!AH63</f>
        <v>6.0230325929474275E-3</v>
      </c>
      <c r="AI4" s="854">
        <f>'3. BL Demand'!AI4+'6. Preferred (Scenario Yr)'!AI48+'6. Preferred (Scenario Yr)'!AI63</f>
        <v>5.8465938291957361E-3</v>
      </c>
      <c r="AJ4" s="929">
        <f>'3. BL Demand'!AJ4+'6. Preferred (Scenario Yr)'!AJ48+'6. Preferred (Scenario Yr)'!AJ63</f>
        <v>5.6747085596438708E-3</v>
      </c>
      <c r="AK4" s="929">
        <f>'3. BL Demand'!AK4+'6. Preferred (Scenario Yr)'!AK48+'6. Preferred (Scenario Yr)'!AK63</f>
        <v>5.5072972792222855E-3</v>
      </c>
      <c r="AL4" s="929">
        <f>'3. BL Demand'!AL4+'6. Preferred (Scenario Yr)'!AL48+'6. Preferred (Scenario Yr)'!AL63</f>
        <v>5.3442799315314227E-3</v>
      </c>
      <c r="AM4" s="929">
        <f>'3. BL Demand'!AM4+'6. Preferred (Scenario Yr)'!AM48+'6. Preferred (Scenario Yr)'!AM63</f>
        <v>5.1855730114384801E-3</v>
      </c>
      <c r="AN4" s="929">
        <f>'3. BL Demand'!AN4+'6. Preferred (Scenario Yr)'!AN48+'6. Preferred (Scenario Yr)'!AN63</f>
        <v>5.0310929681105492E-3</v>
      </c>
      <c r="AO4" s="929">
        <f>'3. BL Demand'!AO4+'6. Preferred (Scenario Yr)'!AO48+'6. Preferred (Scenario Yr)'!AO63</f>
        <v>4.880753775371326E-3</v>
      </c>
    </row>
    <row r="5" spans="1:41" x14ac:dyDescent="0.2">
      <c r="A5" s="338"/>
      <c r="B5" s="968"/>
      <c r="C5" s="480" t="s">
        <v>655</v>
      </c>
      <c r="D5" s="419" t="s">
        <v>656</v>
      </c>
      <c r="E5" s="287" t="s">
        <v>652</v>
      </c>
      <c r="F5" s="421" t="s">
        <v>72</v>
      </c>
      <c r="G5" s="421">
        <v>2</v>
      </c>
      <c r="H5" s="885">
        <f>'3. BL Demand'!H5+'6. Preferred (Scenario Yr)'!H51+'6. Preferred (Scenario Yr)'!H66</f>
        <v>0.29126526493067473</v>
      </c>
      <c r="I5" s="422">
        <f>'3. BL Demand'!I5+'6. Preferred (Scenario Yr)'!I51+'6. Preferred (Scenario Yr)'!I66</f>
        <v>0.33244222415628583</v>
      </c>
      <c r="J5" s="422">
        <f>'3. BL Demand'!J5+'6. Preferred (Scenario Yr)'!J51+'6. Preferred (Scenario Yr)'!J66</f>
        <v>0.34564674346124713</v>
      </c>
      <c r="K5" s="422">
        <f>'3. BL Demand'!K5+'6. Preferred (Scenario Yr)'!K51+'6. Preferred (Scenario Yr)'!K66</f>
        <v>0.3583221306389513</v>
      </c>
      <c r="L5" s="854">
        <f>'3. BL Demand'!L5+'6. Preferred (Scenario Yr)'!L51+'6. Preferred (Scenario Yr)'!L66</f>
        <v>0.3662610908573829</v>
      </c>
      <c r="M5" s="854">
        <f>'3. BL Demand'!M5+'6. Preferred (Scenario Yr)'!M51+'6. Preferred (Scenario Yr)'!M66</f>
        <v>0.36878246827015659</v>
      </c>
      <c r="N5" s="854">
        <f>'3. BL Demand'!N5+'6. Preferred (Scenario Yr)'!N51+'6. Preferred (Scenario Yr)'!N66</f>
        <v>0.37352244685492259</v>
      </c>
      <c r="O5" s="854">
        <f>'3. BL Demand'!O5+'6. Preferred (Scenario Yr)'!O51+'6. Preferred (Scenario Yr)'!O66</f>
        <v>0.37555756594515838</v>
      </c>
      <c r="P5" s="854">
        <f>'3. BL Demand'!P5+'6. Preferred (Scenario Yr)'!P51+'6. Preferred (Scenario Yr)'!P66</f>
        <v>0.38071144429948633</v>
      </c>
      <c r="Q5" s="854">
        <f>'3. BL Demand'!Q5+'6. Preferred (Scenario Yr)'!Q51+'6. Preferred (Scenario Yr)'!Q66</f>
        <v>0.38968188255141528</v>
      </c>
      <c r="R5" s="854">
        <f>'3. BL Demand'!R5+'6. Preferred (Scenario Yr)'!R51+'6. Preferred (Scenario Yr)'!R66</f>
        <v>0.39598365085748527</v>
      </c>
      <c r="S5" s="854">
        <f>'3. BL Demand'!S5+'6. Preferred (Scenario Yr)'!S51+'6. Preferred (Scenario Yr)'!S66</f>
        <v>0.4050663998567785</v>
      </c>
      <c r="T5" s="854">
        <f>'3. BL Demand'!T5+'6. Preferred (Scenario Yr)'!T51+'6. Preferred (Scenario Yr)'!T66</f>
        <v>0.41176648437250374</v>
      </c>
      <c r="U5" s="854">
        <f>'3. BL Demand'!U5+'6. Preferred (Scenario Yr)'!U51+'6. Preferred (Scenario Yr)'!U66</f>
        <v>0.41960479809845525</v>
      </c>
      <c r="V5" s="854">
        <f>'3. BL Demand'!V5+'6. Preferred (Scenario Yr)'!V51+'6. Preferred (Scenario Yr)'!V66</f>
        <v>0.42462808065886548</v>
      </c>
      <c r="W5" s="854">
        <f>'3. BL Demand'!W5+'6. Preferred (Scenario Yr)'!W51+'6. Preferred (Scenario Yr)'!W66</f>
        <v>0.4293826734735347</v>
      </c>
      <c r="X5" s="854">
        <f>'3. BL Demand'!X5+'6. Preferred (Scenario Yr)'!X51+'6. Preferred (Scenario Yr)'!X66</f>
        <v>0.4343794807619058</v>
      </c>
      <c r="Y5" s="854">
        <f>'3. BL Demand'!Y5+'6. Preferred (Scenario Yr)'!Y51+'6. Preferred (Scenario Yr)'!Y66</f>
        <v>0.4398409800507484</v>
      </c>
      <c r="Z5" s="854">
        <f>'3. BL Demand'!Z5+'6. Preferred (Scenario Yr)'!Z51+'6. Preferred (Scenario Yr)'!Z66</f>
        <v>0.44541990229291123</v>
      </c>
      <c r="AA5" s="854">
        <f>'3. BL Demand'!AA5+'6. Preferred (Scenario Yr)'!AA51+'6. Preferred (Scenario Yr)'!AA66</f>
        <v>0.45073005198816884</v>
      </c>
      <c r="AB5" s="854">
        <f>'3. BL Demand'!AB5+'6. Preferred (Scenario Yr)'!AB51+'6. Preferred (Scenario Yr)'!AB66</f>
        <v>0.45552222312026053</v>
      </c>
      <c r="AC5" s="854">
        <f>'3. BL Demand'!AC5+'6. Preferred (Scenario Yr)'!AC51+'6. Preferred (Scenario Yr)'!AC66</f>
        <v>0.45975842339565809</v>
      </c>
      <c r="AD5" s="854">
        <f>'3. BL Demand'!AD5+'6. Preferred (Scenario Yr)'!AD51+'6. Preferred (Scenario Yr)'!AD66</f>
        <v>0.46344280087635947</v>
      </c>
      <c r="AE5" s="854">
        <f>'3. BL Demand'!AE5+'6. Preferred (Scenario Yr)'!AE51+'6. Preferred (Scenario Yr)'!AE66</f>
        <v>0.46664556034188359</v>
      </c>
      <c r="AF5" s="854">
        <f>'3. BL Demand'!AF5+'6. Preferred (Scenario Yr)'!AF51+'6. Preferred (Scenario Yr)'!AF66</f>
        <v>0.46939537083011784</v>
      </c>
      <c r="AG5" s="854">
        <f>'3. BL Demand'!AG5+'6. Preferred (Scenario Yr)'!AG51+'6. Preferred (Scenario Yr)'!AG66</f>
        <v>0.47167360100976063</v>
      </c>
      <c r="AH5" s="854">
        <f>'3. BL Demand'!AH5+'6. Preferred (Scenario Yr)'!AH51+'6. Preferred (Scenario Yr)'!AH66</f>
        <v>0.47348911865475951</v>
      </c>
      <c r="AI5" s="854">
        <f>'3. BL Demand'!AI5+'6. Preferred (Scenario Yr)'!AI51+'6. Preferred (Scenario Yr)'!AI66</f>
        <v>0.47489762734717395</v>
      </c>
      <c r="AJ5" s="929">
        <f>'3. BL Demand'!AJ5+'6. Preferred (Scenario Yr)'!AJ51+'6. Preferred (Scenario Yr)'!AJ66</f>
        <v>0.47590081336421819</v>
      </c>
      <c r="AK5" s="929">
        <f>'3. BL Demand'!AK5+'6. Preferred (Scenario Yr)'!AK51+'6. Preferred (Scenario Yr)'!AK66</f>
        <v>0.47670112337112303</v>
      </c>
      <c r="AL5" s="929">
        <f>'3. BL Demand'!AL5+'6. Preferred (Scenario Yr)'!AL51+'6. Preferred (Scenario Yr)'!AL66</f>
        <v>0.47737249102841828</v>
      </c>
      <c r="AM5" s="929">
        <f>'3. BL Demand'!AM5+'6. Preferred (Scenario Yr)'!AM51+'6. Preferred (Scenario Yr)'!AM66</f>
        <v>0.47769826591762998</v>
      </c>
      <c r="AN5" s="929">
        <f>'3. BL Demand'!AN5+'6. Preferred (Scenario Yr)'!AN51+'6. Preferred (Scenario Yr)'!AN66</f>
        <v>0.47759049689343402</v>
      </c>
      <c r="AO5" s="929">
        <f>'3. BL Demand'!AO5+'6. Preferred (Scenario Yr)'!AO51+'6. Preferred (Scenario Yr)'!AO66</f>
        <v>0.47705931859076711</v>
      </c>
    </row>
    <row r="6" spans="1:41" x14ac:dyDescent="0.2">
      <c r="A6" s="338"/>
      <c r="B6" s="968"/>
      <c r="C6" s="286" t="s">
        <v>657</v>
      </c>
      <c r="D6" s="419" t="s">
        <v>658</v>
      </c>
      <c r="E6" s="287" t="s">
        <v>652</v>
      </c>
      <c r="F6" s="421" t="s">
        <v>72</v>
      </c>
      <c r="G6" s="421">
        <v>2</v>
      </c>
      <c r="H6" s="885">
        <f>'3. BL Demand'!H6+'6. Preferred (Scenario Yr)'!H54+'6. Preferred (Scenario Yr)'!H69</f>
        <v>0.63045708285926572</v>
      </c>
      <c r="I6" s="422">
        <f>'3. BL Demand'!I6+'6. Preferred (Scenario Yr)'!I54+'6. Preferred (Scenario Yr)'!I69</f>
        <v>0.61865264577861423</v>
      </c>
      <c r="J6" s="422">
        <f>'3. BL Demand'!J6+'6. Preferred (Scenario Yr)'!J54+'6. Preferred (Scenario Yr)'!J69</f>
        <v>0.61052288727319004</v>
      </c>
      <c r="K6" s="422">
        <f>'3. BL Demand'!K6+'6. Preferred (Scenario Yr)'!K54+'6. Preferred (Scenario Yr)'!K69</f>
        <v>0.602358647673089</v>
      </c>
      <c r="L6" s="854">
        <f>'3. BL Demand'!L6+'6. Preferred (Scenario Yr)'!L54+'6. Preferred (Scenario Yr)'!L69</f>
        <v>0.59016927356529203</v>
      </c>
      <c r="M6" s="854">
        <f>'3. BL Demand'!M6+'6. Preferred (Scenario Yr)'!M54+'6. Preferred (Scenario Yr)'!M69</f>
        <v>0.57492945406620255</v>
      </c>
      <c r="N6" s="854">
        <f>'3. BL Demand'!N6+'6. Preferred (Scenario Yr)'!N54+'6. Preferred (Scenario Yr)'!N69</f>
        <v>0.56351718233575576</v>
      </c>
      <c r="O6" s="854">
        <f>'3. BL Demand'!O6+'6. Preferred (Scenario Yr)'!O54+'6. Preferred (Scenario Yr)'!O69</f>
        <v>0.54873478160995903</v>
      </c>
      <c r="P6" s="854">
        <f>'3. BL Demand'!P6+'6. Preferred (Scenario Yr)'!P54+'6. Preferred (Scenario Yr)'!P69</f>
        <v>0.53779628976061611</v>
      </c>
      <c r="Q6" s="854">
        <f>'3. BL Demand'!Q6+'6. Preferred (Scenario Yr)'!Q54+'6. Preferred (Scenario Yr)'!Q69</f>
        <v>0.53041039054574535</v>
      </c>
      <c r="R6" s="854">
        <f>'3. BL Demand'!R6+'6. Preferred (Scenario Yr)'!R54+'6. Preferred (Scenario Yr)'!R69</f>
        <v>0.51960707360083969</v>
      </c>
      <c r="S6" s="854">
        <f>'3. BL Demand'!S6+'6. Preferred (Scenario Yr)'!S54+'6. Preferred (Scenario Yr)'!S69</f>
        <v>0.51203469593321282</v>
      </c>
      <c r="T6" s="854">
        <f>'3. BL Demand'!T6+'6. Preferred (Scenario Yr)'!T54+'6. Preferred (Scenario Yr)'!T69</f>
        <v>0.50123861222038557</v>
      </c>
      <c r="U6" s="854">
        <f>'3. BL Demand'!U6+'6. Preferred (Scenario Yr)'!U54+'6. Preferred (Scenario Yr)'!U69</f>
        <v>0.49038821198838034</v>
      </c>
      <c r="V6" s="854">
        <f>'3. BL Demand'!V6+'6. Preferred (Scenario Yr)'!V54+'6. Preferred (Scenario Yr)'!V69</f>
        <v>0.47643886076825109</v>
      </c>
      <c r="W6" s="854">
        <f>'3. BL Demand'!W6+'6. Preferred (Scenario Yr)'!W54+'6. Preferred (Scenario Yr)'!W69</f>
        <v>0.46263729552064692</v>
      </c>
      <c r="X6" s="854">
        <f>'3. BL Demand'!X6+'6. Preferred (Scenario Yr)'!X54+'6. Preferred (Scenario Yr)'!X69</f>
        <v>0.4490098613684223</v>
      </c>
      <c r="Y6" s="854">
        <f>'3. BL Demand'!Y6+'6. Preferred (Scenario Yr)'!Y54+'6. Preferred (Scenario Yr)'!Y69</f>
        <v>0.43550789540179674</v>
      </c>
      <c r="Z6" s="854">
        <f>'3. BL Demand'!Z6+'6. Preferred (Scenario Yr)'!Z54+'6. Preferred (Scenario Yr)'!Z69</f>
        <v>0.42221429073589289</v>
      </c>
      <c r="AA6" s="854">
        <f>'3. BL Demand'!AA6+'6. Preferred (Scenario Yr)'!AA54+'6. Preferred (Scenario Yr)'!AA69</f>
        <v>0.409219826563198</v>
      </c>
      <c r="AB6" s="854">
        <f>'3. BL Demand'!AB6+'6. Preferred (Scenario Yr)'!AB54+'6. Preferred (Scenario Yr)'!AB69</f>
        <v>0.39652656522981311</v>
      </c>
      <c r="AC6" s="854">
        <f>'3. BL Demand'!AC6+'6. Preferred (Scenario Yr)'!AC54+'6. Preferred (Scenario Yr)'!AC69</f>
        <v>0.38411773945924355</v>
      </c>
      <c r="AD6" s="854">
        <f>'3. BL Demand'!AD6+'6. Preferred (Scenario Yr)'!AD54+'6. Preferred (Scenario Yr)'!AD69</f>
        <v>0.3719791051263972</v>
      </c>
      <c r="AE6" s="854">
        <f>'3. BL Demand'!AE6+'6. Preferred (Scenario Yr)'!AE54+'6. Preferred (Scenario Yr)'!AE69</f>
        <v>0.36012741619962207</v>
      </c>
      <c r="AF6" s="854">
        <f>'3. BL Demand'!AF6+'6. Preferred (Scenario Yr)'!AF54+'6. Preferred (Scenario Yr)'!AF69</f>
        <v>0.34853224341321948</v>
      </c>
      <c r="AG6" s="854">
        <f>'3. BL Demand'!AG6+'6. Preferred (Scenario Yr)'!AG54+'6. Preferred (Scenario Yr)'!AG69</f>
        <v>0.33721335439640837</v>
      </c>
      <c r="AH6" s="854">
        <f>'3. BL Demand'!AH6+'6. Preferred (Scenario Yr)'!AH54+'6. Preferred (Scenario Yr)'!AH69</f>
        <v>0.32616638654375441</v>
      </c>
      <c r="AI6" s="854">
        <f>'3. BL Demand'!AI6+'6. Preferred (Scenario Yr)'!AI54+'6. Preferred (Scenario Yr)'!AI69</f>
        <v>0.31537964735354096</v>
      </c>
      <c r="AJ6" s="929">
        <f>'3. BL Demand'!AJ6+'6. Preferred (Scenario Yr)'!AJ54+'6. Preferred (Scenario Yr)'!AJ69</f>
        <v>0.30484410120659394</v>
      </c>
      <c r="AK6" s="929">
        <f>'3. BL Demand'!AK6+'6. Preferred (Scenario Yr)'!AK54+'6. Preferred (Scenario Yr)'!AK69</f>
        <v>0.2945761401999718</v>
      </c>
      <c r="AL6" s="929">
        <f>'3. BL Demand'!AL6+'6. Preferred (Scenario Yr)'!AL54+'6. Preferred (Scenario Yr)'!AL69</f>
        <v>0.2844877855464964</v>
      </c>
      <c r="AM6" s="929">
        <f>'3. BL Demand'!AM6+'6. Preferred (Scenario Yr)'!AM54+'6. Preferred (Scenario Yr)'!AM69</f>
        <v>0.27467458869198674</v>
      </c>
      <c r="AN6" s="929">
        <f>'3. BL Demand'!AN6+'6. Preferred (Scenario Yr)'!AN54+'6. Preferred (Scenario Yr)'!AN69</f>
        <v>0.265108300301446</v>
      </c>
      <c r="AO6" s="929">
        <f>'3. BL Demand'!AO6+'6. Preferred (Scenario Yr)'!AO54+'6. Preferred (Scenario Yr)'!AO69</f>
        <v>0.25578501223513306</v>
      </c>
    </row>
    <row r="7" spans="1:41" x14ac:dyDescent="0.2">
      <c r="A7" s="338"/>
      <c r="B7" s="968"/>
      <c r="C7" s="286" t="s">
        <v>659</v>
      </c>
      <c r="D7" s="419" t="s">
        <v>197</v>
      </c>
      <c r="E7" s="420" t="s">
        <v>660</v>
      </c>
      <c r="F7" s="421" t="s">
        <v>72</v>
      </c>
      <c r="G7" s="421">
        <v>2</v>
      </c>
      <c r="H7" s="414">
        <f>H3-H30</f>
        <v>0.64326386838875482</v>
      </c>
      <c r="I7" s="422">
        <f t="shared" ref="I7:AJ10" si="0">I3-I30</f>
        <v>0.65403058484158005</v>
      </c>
      <c r="J7" s="422">
        <f t="shared" si="0"/>
        <v>0.65186554466294189</v>
      </c>
      <c r="K7" s="422">
        <f t="shared" si="0"/>
        <v>0.65215972143305501</v>
      </c>
      <c r="L7" s="415">
        <f t="shared" si="0"/>
        <v>0.65369805319225605</v>
      </c>
      <c r="M7" s="415">
        <f t="shared" si="0"/>
        <v>0.65562596193977052</v>
      </c>
      <c r="N7" s="415">
        <f t="shared" si="0"/>
        <v>0.65228475096095118</v>
      </c>
      <c r="O7" s="415">
        <f t="shared" si="0"/>
        <v>0.65273365620184554</v>
      </c>
      <c r="P7" s="415">
        <f t="shared" si="0"/>
        <v>0.65221985329396581</v>
      </c>
      <c r="Q7" s="415">
        <f t="shared" si="0"/>
        <v>0.65177599971283917</v>
      </c>
      <c r="R7" s="415">
        <f t="shared" si="0"/>
        <v>0.6513545563012022</v>
      </c>
      <c r="S7" s="415">
        <f t="shared" si="0"/>
        <v>0.65092552212786414</v>
      </c>
      <c r="T7" s="415">
        <f t="shared" si="0"/>
        <v>0.65052516669334659</v>
      </c>
      <c r="U7" s="415">
        <f t="shared" si="0"/>
        <v>0.65012898903625593</v>
      </c>
      <c r="V7" s="415">
        <f t="shared" si="0"/>
        <v>0.64974328157763817</v>
      </c>
      <c r="W7" s="415">
        <f t="shared" si="0"/>
        <v>0.64936249012603675</v>
      </c>
      <c r="X7" s="415">
        <f t="shared" si="0"/>
        <v>0.64898535108623601</v>
      </c>
      <c r="Y7" s="415">
        <f t="shared" si="0"/>
        <v>0.64861135718392271</v>
      </c>
      <c r="Z7" s="415">
        <f t="shared" si="0"/>
        <v>0.64824046995355655</v>
      </c>
      <c r="AA7" s="415">
        <f t="shared" si="0"/>
        <v>0.6479478105772859</v>
      </c>
      <c r="AB7" s="415">
        <f t="shared" si="0"/>
        <v>0.64765879454070985</v>
      </c>
      <c r="AC7" s="415">
        <f t="shared" si="0"/>
        <v>0.64737333466426961</v>
      </c>
      <c r="AD7" s="415">
        <f t="shared" si="0"/>
        <v>0.64709128292667417</v>
      </c>
      <c r="AE7" s="415">
        <f t="shared" si="0"/>
        <v>0.6468122812950623</v>
      </c>
      <c r="AF7" s="415">
        <f t="shared" si="0"/>
        <v>0.64653622517736786</v>
      </c>
      <c r="AG7" s="415">
        <f t="shared" si="0"/>
        <v>0.64626292664758311</v>
      </c>
      <c r="AH7" s="415">
        <f t="shared" si="0"/>
        <v>0.64599225339959065</v>
      </c>
      <c r="AI7" s="415">
        <f t="shared" si="0"/>
        <v>0.6457240265527967</v>
      </c>
      <c r="AJ7" s="433">
        <f t="shared" si="0"/>
        <v>0.64545816656335797</v>
      </c>
      <c r="AK7" s="433">
        <f t="shared" ref="AK7:AO7" si="1">AK3-AK30</f>
        <v>0.64527493766345057</v>
      </c>
      <c r="AL7" s="433">
        <f t="shared" si="1"/>
        <v>0.64509389410264095</v>
      </c>
      <c r="AM7" s="433">
        <f t="shared" si="1"/>
        <v>0.6449148339468822</v>
      </c>
      <c r="AN7" s="433">
        <f t="shared" si="1"/>
        <v>0.64473798811286642</v>
      </c>
      <c r="AO7" s="433">
        <f t="shared" si="1"/>
        <v>0.64456328076821745</v>
      </c>
    </row>
    <row r="8" spans="1:41" x14ac:dyDescent="0.2">
      <c r="A8" s="338"/>
      <c r="B8" s="968"/>
      <c r="C8" s="286" t="s">
        <v>661</v>
      </c>
      <c r="D8" s="419" t="s">
        <v>200</v>
      </c>
      <c r="E8" s="420" t="s">
        <v>662</v>
      </c>
      <c r="F8" s="421" t="s">
        <v>72</v>
      </c>
      <c r="G8" s="421">
        <v>2</v>
      </c>
      <c r="H8" s="414">
        <f>H4-H31</f>
        <v>1.1601706621556032E-2</v>
      </c>
      <c r="I8" s="422">
        <f t="shared" si="0"/>
        <v>1.1147984559383775E-2</v>
      </c>
      <c r="J8" s="422">
        <f t="shared" si="0"/>
        <v>1.0908407764335781E-2</v>
      </c>
      <c r="K8" s="422">
        <f t="shared" si="0"/>
        <v>1.0664315118072181E-2</v>
      </c>
      <c r="L8" s="415">
        <f t="shared" si="0"/>
        <v>1.0417454413839049E-2</v>
      </c>
      <c r="M8" s="415">
        <f t="shared" si="0"/>
        <v>1.0169694400782088E-2</v>
      </c>
      <c r="N8" s="415">
        <f t="shared" si="0"/>
        <v>9.9219228241730212E-3</v>
      </c>
      <c r="O8" s="415">
        <f t="shared" si="0"/>
        <v>9.6754140969093645E-3</v>
      </c>
      <c r="P8" s="415">
        <f t="shared" si="0"/>
        <v>9.4306501675147196E-3</v>
      </c>
      <c r="Q8" s="415">
        <f t="shared" si="0"/>
        <v>9.1883865967567532E-3</v>
      </c>
      <c r="R8" s="415">
        <f t="shared" si="0"/>
        <v>8.9492146111926855E-3</v>
      </c>
      <c r="S8" s="415">
        <f t="shared" si="0"/>
        <v>8.7133216437131674E-3</v>
      </c>
      <c r="T8" s="415">
        <f t="shared" si="0"/>
        <v>8.4812687933261532E-3</v>
      </c>
      <c r="U8" s="415">
        <f t="shared" si="0"/>
        <v>8.2531383541945124E-3</v>
      </c>
      <c r="V8" s="415">
        <f t="shared" si="0"/>
        <v>8.0291655694620344E-3</v>
      </c>
      <c r="W8" s="415">
        <f t="shared" si="0"/>
        <v>7.809464345166833E-3</v>
      </c>
      <c r="X8" s="415">
        <f t="shared" si="0"/>
        <v>7.5941393975724825E-3</v>
      </c>
      <c r="Y8" s="415">
        <f t="shared" si="0"/>
        <v>7.3832686428372462E-3</v>
      </c>
      <c r="Z8" s="415">
        <f t="shared" si="0"/>
        <v>7.1769060583999423E-3</v>
      </c>
      <c r="AA8" s="415">
        <f t="shared" si="0"/>
        <v>6.9751855154232007E-3</v>
      </c>
      <c r="AB8" s="415">
        <f t="shared" si="0"/>
        <v>6.7780141861719526E-3</v>
      </c>
      <c r="AC8" s="415">
        <f t="shared" si="0"/>
        <v>6.5853878721877203E-3</v>
      </c>
      <c r="AD8" s="415">
        <f t="shared" si="0"/>
        <v>6.3972884754393833E-3</v>
      </c>
      <c r="AE8" s="415">
        <f t="shared" si="0"/>
        <v>6.2136854365040161E-3</v>
      </c>
      <c r="AF8" s="415">
        <f t="shared" si="0"/>
        <v>6.034539846063015E-3</v>
      </c>
      <c r="AG8" s="415">
        <f t="shared" si="0"/>
        <v>5.859804271103373E-3</v>
      </c>
      <c r="AH8" s="415">
        <f t="shared" si="0"/>
        <v>5.6894247394607238E-3</v>
      </c>
      <c r="AI8" s="415">
        <f t="shared" si="0"/>
        <v>5.5233413940991311E-3</v>
      </c>
      <c r="AJ8" s="433">
        <f t="shared" si="0"/>
        <v>5.3614901035919978E-3</v>
      </c>
      <c r="AK8" s="433">
        <f t="shared" ref="AK8:AO8" si="2">AK4-AK31</f>
        <v>5.2038013405692638E-3</v>
      </c>
      <c r="AL8" s="433">
        <f t="shared" si="2"/>
        <v>5.0502047166161683E-3</v>
      </c>
      <c r="AM8" s="433">
        <f t="shared" si="2"/>
        <v>4.900626094483774E-3</v>
      </c>
      <c r="AN8" s="433">
        <f t="shared" si="2"/>
        <v>4.754991000437447E-3</v>
      </c>
      <c r="AO8" s="433">
        <f t="shared" si="2"/>
        <v>4.6132222036397528E-3</v>
      </c>
    </row>
    <row r="9" spans="1:41" x14ac:dyDescent="0.2">
      <c r="A9" s="338"/>
      <c r="B9" s="968"/>
      <c r="C9" s="286" t="s">
        <v>80</v>
      </c>
      <c r="D9" s="419" t="s">
        <v>202</v>
      </c>
      <c r="E9" s="420" t="s">
        <v>663</v>
      </c>
      <c r="F9" s="421" t="s">
        <v>72</v>
      </c>
      <c r="G9" s="421">
        <v>2</v>
      </c>
      <c r="H9" s="414">
        <f>H5-H32</f>
        <v>0.26544240007928227</v>
      </c>
      <c r="I9" s="422">
        <f t="shared" si="0"/>
        <v>0.30455196393977019</v>
      </c>
      <c r="J9" s="422">
        <f t="shared" si="0"/>
        <v>0.31679989178733103</v>
      </c>
      <c r="K9" s="422">
        <f t="shared" si="0"/>
        <v>0.32854974465764225</v>
      </c>
      <c r="L9" s="415">
        <f t="shared" si="0"/>
        <v>0.33571229719532653</v>
      </c>
      <c r="M9" s="415">
        <f t="shared" si="0"/>
        <v>0.33772946453970132</v>
      </c>
      <c r="N9" s="415">
        <f t="shared" si="0"/>
        <v>0.3419745446142628</v>
      </c>
      <c r="O9" s="415">
        <f t="shared" si="0"/>
        <v>0.34351942957181125</v>
      </c>
      <c r="P9" s="415">
        <f t="shared" si="0"/>
        <v>0.34813864137001693</v>
      </c>
      <c r="Q9" s="415">
        <f t="shared" si="0"/>
        <v>0.35645510104999367</v>
      </c>
      <c r="R9" s="415">
        <f t="shared" si="0"/>
        <v>0.36208669772178026</v>
      </c>
      <c r="S9" s="415">
        <f t="shared" si="0"/>
        <v>0.3705047960459823</v>
      </c>
      <c r="T9" s="415">
        <f t="shared" si="0"/>
        <v>0.37650609540619923</v>
      </c>
      <c r="U9" s="415">
        <f t="shared" si="0"/>
        <v>0.38350390745981272</v>
      </c>
      <c r="V9" s="415">
        <f t="shared" si="0"/>
        <v>0.38760861808766317</v>
      </c>
      <c r="W9" s="415">
        <f t="shared" si="0"/>
        <v>0.39141968323883181</v>
      </c>
      <c r="X9" s="415">
        <f t="shared" si="0"/>
        <v>0.39540035871442802</v>
      </c>
      <c r="Y9" s="415">
        <f t="shared" si="0"/>
        <v>0.39973228805410543</v>
      </c>
      <c r="Z9" s="415">
        <f t="shared" si="0"/>
        <v>0.40411040505757662</v>
      </c>
      <c r="AA9" s="415">
        <f t="shared" si="0"/>
        <v>0.40819159418189122</v>
      </c>
      <c r="AB9" s="415">
        <f t="shared" si="0"/>
        <v>0.41176197846418111</v>
      </c>
      <c r="AC9" s="415">
        <f t="shared" si="0"/>
        <v>0.41478341751418007</v>
      </c>
      <c r="AD9" s="415">
        <f t="shared" si="0"/>
        <v>0.41725992022381325</v>
      </c>
      <c r="AE9" s="415">
        <f t="shared" si="0"/>
        <v>0.4192593624677779</v>
      </c>
      <c r="AF9" s="415">
        <f t="shared" si="0"/>
        <v>0.42080584048480629</v>
      </c>
      <c r="AG9" s="415">
        <f t="shared" si="0"/>
        <v>0.4218871061938817</v>
      </c>
      <c r="AH9" s="415">
        <f t="shared" si="0"/>
        <v>0.42251053500025726</v>
      </c>
      <c r="AI9" s="415">
        <f t="shared" si="0"/>
        <v>0.422726089851996</v>
      </c>
      <c r="AJ9" s="433">
        <f t="shared" si="0"/>
        <v>0.42253434945586221</v>
      </c>
      <c r="AK9" s="433">
        <f t="shared" ref="AK9:AO9" si="3">AK5-AK32</f>
        <v>0.42212081624944903</v>
      </c>
      <c r="AL9" s="433">
        <f t="shared" si="3"/>
        <v>0.42151203205100174</v>
      </c>
      <c r="AM9" s="433">
        <f t="shared" si="3"/>
        <v>0.42056347847550302</v>
      </c>
      <c r="AN9" s="433">
        <f t="shared" si="3"/>
        <v>0.41918709789023778</v>
      </c>
      <c r="AO9" s="433">
        <f t="shared" si="3"/>
        <v>0.41739296068142473</v>
      </c>
    </row>
    <row r="10" spans="1:41" x14ac:dyDescent="0.2">
      <c r="A10" s="338"/>
      <c r="B10" s="968"/>
      <c r="C10" s="286" t="s">
        <v>77</v>
      </c>
      <c r="D10" s="419" t="s">
        <v>204</v>
      </c>
      <c r="E10" s="420" t="s">
        <v>664</v>
      </c>
      <c r="F10" s="421" t="s">
        <v>72</v>
      </c>
      <c r="G10" s="421">
        <v>2</v>
      </c>
      <c r="H10" s="414">
        <f>H6-H33</f>
        <v>0.58804521615997263</v>
      </c>
      <c r="I10" s="422">
        <f t="shared" si="0"/>
        <v>0.57777366680808484</v>
      </c>
      <c r="J10" s="422">
        <f t="shared" si="0"/>
        <v>0.57038944916168721</v>
      </c>
      <c r="K10" s="422">
        <f t="shared" si="0"/>
        <v>0.56295715342806352</v>
      </c>
      <c r="L10" s="415">
        <f t="shared" si="0"/>
        <v>0.55148637417283231</v>
      </c>
      <c r="M10" s="415">
        <f t="shared" si="0"/>
        <v>0.5369520439684603</v>
      </c>
      <c r="N10" s="415">
        <f t="shared" si="0"/>
        <v>0.52623239499085395</v>
      </c>
      <c r="O10" s="415">
        <f t="shared" si="0"/>
        <v>0.51212998513287655</v>
      </c>
      <c r="P10" s="415">
        <f t="shared" si="0"/>
        <v>0.50185908264357348</v>
      </c>
      <c r="Q10" s="415">
        <f t="shared" si="0"/>
        <v>0.49512859745664034</v>
      </c>
      <c r="R10" s="415">
        <f t="shared" si="0"/>
        <v>0.4849687412583108</v>
      </c>
      <c r="S10" s="415">
        <f t="shared" si="0"/>
        <v>0.47802808905693184</v>
      </c>
      <c r="T10" s="415">
        <f t="shared" si="0"/>
        <v>0.46785220955520773</v>
      </c>
      <c r="U10" s="415">
        <f t="shared" si="0"/>
        <v>0.45761070240100532</v>
      </c>
      <c r="V10" s="415">
        <f t="shared" si="0"/>
        <v>0.44425913941507195</v>
      </c>
      <c r="W10" s="415">
        <f t="shared" si="0"/>
        <v>0.4310444600854888</v>
      </c>
      <c r="X10" s="415">
        <f t="shared" si="0"/>
        <v>0.41799320836889675</v>
      </c>
      <c r="Y10" s="415">
        <f t="shared" si="0"/>
        <v>0.40505691656301929</v>
      </c>
      <c r="Z10" s="415">
        <f t="shared" si="0"/>
        <v>0.39231866943033633</v>
      </c>
      <c r="AA10" s="415">
        <f t="shared" si="0"/>
        <v>0.37986943431547437</v>
      </c>
      <c r="AB10" s="415">
        <f t="shared" si="0"/>
        <v>0.36771145828520113</v>
      </c>
      <c r="AC10" s="415">
        <f t="shared" si="0"/>
        <v>0.35582815541479779</v>
      </c>
      <c r="AD10" s="415">
        <f t="shared" si="0"/>
        <v>0.3442054596234988</v>
      </c>
      <c r="AE10" s="415">
        <f t="shared" si="0"/>
        <v>0.33286029967684955</v>
      </c>
      <c r="AF10" s="415">
        <f t="shared" si="0"/>
        <v>0.32176241791844007</v>
      </c>
      <c r="AG10" s="415">
        <f t="shared" si="0"/>
        <v>0.31093175045700966</v>
      </c>
      <c r="AH10" s="415">
        <f t="shared" si="0"/>
        <v>0.30036410009395592</v>
      </c>
      <c r="AI10" s="415">
        <f t="shared" si="0"/>
        <v>0.29004793671774454</v>
      </c>
      <c r="AJ10" s="433">
        <f t="shared" si="0"/>
        <v>0.27997438413775133</v>
      </c>
      <c r="AK10" s="433">
        <f t="shared" ref="AK10:AO10" si="4">AK6-AK33</f>
        <v>0.27015999097196536</v>
      </c>
      <c r="AL10" s="433">
        <f t="shared" si="4"/>
        <v>0.26051693209954874</v>
      </c>
      <c r="AM10" s="433">
        <f t="shared" si="4"/>
        <v>0.25114090983013138</v>
      </c>
      <c r="AN10" s="433">
        <f t="shared" si="4"/>
        <v>0.24200382294110981</v>
      </c>
      <c r="AO10" s="433">
        <f t="shared" si="4"/>
        <v>0.23310190870389866</v>
      </c>
    </row>
    <row r="11" spans="1:41" x14ac:dyDescent="0.2">
      <c r="A11" s="338"/>
      <c r="B11" s="968"/>
      <c r="C11" s="550" t="s">
        <v>665</v>
      </c>
      <c r="D11" s="551" t="s">
        <v>207</v>
      </c>
      <c r="E11" s="627" t="s">
        <v>666</v>
      </c>
      <c r="F11" s="620" t="s">
        <v>667</v>
      </c>
      <c r="G11" s="620">
        <v>1</v>
      </c>
      <c r="H11" s="628" t="s">
        <v>120</v>
      </c>
      <c r="I11" s="629" t="s">
        <v>120</v>
      </c>
      <c r="J11" s="629" t="s">
        <v>120</v>
      </c>
      <c r="K11" s="629" t="s">
        <v>120</v>
      </c>
      <c r="L11" s="630" t="s">
        <v>120</v>
      </c>
      <c r="M11" s="630" t="s">
        <v>120</v>
      </c>
      <c r="N11" s="630" t="s">
        <v>120</v>
      </c>
      <c r="O11" s="630" t="s">
        <v>120</v>
      </c>
      <c r="P11" s="630" t="s">
        <v>120</v>
      </c>
      <c r="Q11" s="630" t="s">
        <v>120</v>
      </c>
      <c r="R11" s="630" t="s">
        <v>120</v>
      </c>
      <c r="S11" s="630" t="s">
        <v>120</v>
      </c>
      <c r="T11" s="630" t="s">
        <v>120</v>
      </c>
      <c r="U11" s="630" t="s">
        <v>120</v>
      </c>
      <c r="V11" s="630" t="s">
        <v>120</v>
      </c>
      <c r="W11" s="630" t="s">
        <v>120</v>
      </c>
      <c r="X11" s="630" t="s">
        <v>120</v>
      </c>
      <c r="Y11" s="630" t="s">
        <v>120</v>
      </c>
      <c r="Z11" s="630" t="s">
        <v>120</v>
      </c>
      <c r="AA11" s="630" t="s">
        <v>120</v>
      </c>
      <c r="AB11" s="630" t="s">
        <v>120</v>
      </c>
      <c r="AC11" s="630" t="s">
        <v>120</v>
      </c>
      <c r="AD11" s="630" t="s">
        <v>120</v>
      </c>
      <c r="AE11" s="630" t="s">
        <v>120</v>
      </c>
      <c r="AF11" s="630" t="s">
        <v>120</v>
      </c>
      <c r="AG11" s="630" t="s">
        <v>120</v>
      </c>
      <c r="AH11" s="630" t="s">
        <v>120</v>
      </c>
      <c r="AI11" s="630" t="s">
        <v>120</v>
      </c>
      <c r="AJ11" s="555" t="s">
        <v>120</v>
      </c>
      <c r="AK11" s="555" t="s">
        <v>120</v>
      </c>
      <c r="AL11" s="555" t="s">
        <v>120</v>
      </c>
      <c r="AM11" s="555" t="s">
        <v>120</v>
      </c>
      <c r="AN11" s="555" t="s">
        <v>120</v>
      </c>
      <c r="AO11" s="555" t="s">
        <v>120</v>
      </c>
    </row>
    <row r="12" spans="1:41" ht="15.75" thickBot="1" x14ac:dyDescent="0.25">
      <c r="A12" s="338"/>
      <c r="B12" s="968"/>
      <c r="C12" s="550" t="s">
        <v>668</v>
      </c>
      <c r="D12" s="551" t="s">
        <v>210</v>
      </c>
      <c r="E12" s="631" t="s">
        <v>666</v>
      </c>
      <c r="F12" s="620" t="s">
        <v>120</v>
      </c>
      <c r="G12" s="620">
        <v>1</v>
      </c>
      <c r="H12" s="628"/>
      <c r="I12" s="629" t="s">
        <v>120</v>
      </c>
      <c r="J12" s="629" t="s">
        <v>120</v>
      </c>
      <c r="K12" s="629" t="s">
        <v>120</v>
      </c>
      <c r="L12" s="630" t="s">
        <v>120</v>
      </c>
      <c r="M12" s="630" t="s">
        <v>120</v>
      </c>
      <c r="N12" s="630" t="s">
        <v>120</v>
      </c>
      <c r="O12" s="630" t="s">
        <v>120</v>
      </c>
      <c r="P12" s="630" t="s">
        <v>120</v>
      </c>
      <c r="Q12" s="630" t="s">
        <v>120</v>
      </c>
      <c r="R12" s="630" t="s">
        <v>120</v>
      </c>
      <c r="S12" s="630" t="s">
        <v>120</v>
      </c>
      <c r="T12" s="630" t="s">
        <v>120</v>
      </c>
      <c r="U12" s="630" t="s">
        <v>120</v>
      </c>
      <c r="V12" s="630" t="s">
        <v>120</v>
      </c>
      <c r="W12" s="630" t="s">
        <v>120</v>
      </c>
      <c r="X12" s="630" t="s">
        <v>120</v>
      </c>
      <c r="Y12" s="630" t="s">
        <v>120</v>
      </c>
      <c r="Z12" s="630" t="s">
        <v>120</v>
      </c>
      <c r="AA12" s="630" t="s">
        <v>120</v>
      </c>
      <c r="AB12" s="630" t="s">
        <v>120</v>
      </c>
      <c r="AC12" s="630" t="s">
        <v>120</v>
      </c>
      <c r="AD12" s="630" t="s">
        <v>120</v>
      </c>
      <c r="AE12" s="630" t="s">
        <v>120</v>
      </c>
      <c r="AF12" s="630" t="s">
        <v>120</v>
      </c>
      <c r="AG12" s="630" t="s">
        <v>120</v>
      </c>
      <c r="AH12" s="630" t="s">
        <v>120</v>
      </c>
      <c r="AI12" s="630" t="s">
        <v>120</v>
      </c>
      <c r="AJ12" s="632" t="s">
        <v>120</v>
      </c>
      <c r="AK12" s="632" t="s">
        <v>120</v>
      </c>
      <c r="AL12" s="632" t="s">
        <v>120</v>
      </c>
      <c r="AM12" s="632" t="s">
        <v>120</v>
      </c>
      <c r="AN12" s="632" t="s">
        <v>120</v>
      </c>
      <c r="AO12" s="632" t="s">
        <v>120</v>
      </c>
    </row>
    <row r="13" spans="1:41" x14ac:dyDescent="0.2">
      <c r="A13" s="338"/>
      <c r="B13" s="967" t="s">
        <v>211</v>
      </c>
      <c r="C13" s="286" t="s">
        <v>669</v>
      </c>
      <c r="D13" s="419" t="s">
        <v>213</v>
      </c>
      <c r="E13" s="420" t="s">
        <v>670</v>
      </c>
      <c r="F13" s="556" t="s">
        <v>215</v>
      </c>
      <c r="G13" s="556">
        <v>1</v>
      </c>
      <c r="H13" s="628">
        <f>ROUND((H9*1000000)/(H54*1000),0)</f>
        <v>118</v>
      </c>
      <c r="I13" s="633">
        <f>ROUND((I9*1000000)/(I54*1000),0)</f>
        <v>125</v>
      </c>
      <c r="J13" s="633">
        <f>ROUND((J9*1000000)/(J54*1000),0)</f>
        <v>126</v>
      </c>
      <c r="K13" s="633">
        <f>ROUND((K9*1000000)/(K54*1000),0)</f>
        <v>128</v>
      </c>
      <c r="L13" s="634">
        <f t="shared" ref="L13:AJ13" si="5">ROUND((L9*1000000)/(L54*1000),0)</f>
        <v>128</v>
      </c>
      <c r="M13" s="634">
        <f t="shared" si="5"/>
        <v>126</v>
      </c>
      <c r="N13" s="634">
        <f t="shared" si="5"/>
        <v>126</v>
      </c>
      <c r="O13" s="634">
        <f t="shared" si="5"/>
        <v>124</v>
      </c>
      <c r="P13" s="634">
        <f t="shared" si="5"/>
        <v>124</v>
      </c>
      <c r="Q13" s="634">
        <f t="shared" si="5"/>
        <v>124</v>
      </c>
      <c r="R13" s="634">
        <f t="shared" si="5"/>
        <v>124</v>
      </c>
      <c r="S13" s="634">
        <f t="shared" si="5"/>
        <v>124</v>
      </c>
      <c r="T13" s="634">
        <f t="shared" si="5"/>
        <v>124</v>
      </c>
      <c r="U13" s="634">
        <f t="shared" si="5"/>
        <v>124</v>
      </c>
      <c r="V13" s="634">
        <f t="shared" si="5"/>
        <v>123</v>
      </c>
      <c r="W13" s="634">
        <f t="shared" si="5"/>
        <v>122</v>
      </c>
      <c r="X13" s="634">
        <f t="shared" si="5"/>
        <v>121</v>
      </c>
      <c r="Y13" s="634">
        <f t="shared" si="5"/>
        <v>120</v>
      </c>
      <c r="Z13" s="634">
        <f t="shared" si="5"/>
        <v>119</v>
      </c>
      <c r="AA13" s="634">
        <f t="shared" si="5"/>
        <v>119</v>
      </c>
      <c r="AB13" s="634">
        <f t="shared" si="5"/>
        <v>118</v>
      </c>
      <c r="AC13" s="634">
        <f t="shared" si="5"/>
        <v>117</v>
      </c>
      <c r="AD13" s="634">
        <f t="shared" si="5"/>
        <v>116</v>
      </c>
      <c r="AE13" s="634">
        <f t="shared" si="5"/>
        <v>115</v>
      </c>
      <c r="AF13" s="634">
        <f t="shared" si="5"/>
        <v>114</v>
      </c>
      <c r="AG13" s="634">
        <f t="shared" si="5"/>
        <v>113</v>
      </c>
      <c r="AH13" s="634">
        <f t="shared" si="5"/>
        <v>112</v>
      </c>
      <c r="AI13" s="634">
        <f t="shared" si="5"/>
        <v>111</v>
      </c>
      <c r="AJ13" s="871">
        <f t="shared" si="5"/>
        <v>110</v>
      </c>
      <c r="AK13" s="871">
        <f t="shared" ref="AK13:AO13" si="6">ROUND((AK9*1000000)/(AK54*1000),0)</f>
        <v>109</v>
      </c>
      <c r="AL13" s="871">
        <f t="shared" si="6"/>
        <v>108</v>
      </c>
      <c r="AM13" s="871">
        <f t="shared" si="6"/>
        <v>106</v>
      </c>
      <c r="AN13" s="871">
        <f t="shared" si="6"/>
        <v>105</v>
      </c>
      <c r="AO13" s="871">
        <f t="shared" si="6"/>
        <v>104</v>
      </c>
    </row>
    <row r="14" spans="1:41" x14ac:dyDescent="0.2">
      <c r="A14" s="338"/>
      <c r="B14" s="968"/>
      <c r="C14" s="290" t="s">
        <v>671</v>
      </c>
      <c r="D14" s="503" t="s">
        <v>217</v>
      </c>
      <c r="E14" s="635" t="s">
        <v>672</v>
      </c>
      <c r="F14" s="556" t="s">
        <v>215</v>
      </c>
      <c r="G14" s="556">
        <v>1</v>
      </c>
      <c r="H14" s="626">
        <f>'3. BL Demand'!H14</f>
        <v>26.905510793188391</v>
      </c>
      <c r="I14" s="633">
        <f>'3. BL Demand'!I14</f>
        <v>28.628571252624578</v>
      </c>
      <c r="J14" s="633">
        <f>'3. BL Demand'!J14</f>
        <v>28.887779016217891</v>
      </c>
      <c r="K14" s="633">
        <f>'3. BL Demand'!K14</f>
        <v>29.142749509616834</v>
      </c>
      <c r="L14" s="636">
        <f>'3. BL Demand'!L14</f>
        <v>29.168145988941571</v>
      </c>
      <c r="M14" s="636">
        <f>'3. BL Demand'!M14</f>
        <v>28.844473920991675</v>
      </c>
      <c r="N14" s="636">
        <f>'3. BL Demand'!N14</f>
        <v>28.718637619653833</v>
      </c>
      <c r="O14" s="636">
        <f>'3. BL Demand'!O14</f>
        <v>28.373572000823998</v>
      </c>
      <c r="P14" s="636">
        <f>'3. BL Demand'!P14</f>
        <v>28.230228397308117</v>
      </c>
      <c r="Q14" s="636">
        <f>'3. BL Demand'!Q14</f>
        <v>28.347285236346753</v>
      </c>
      <c r="R14" s="636">
        <f>'3. BL Demand'!R14</f>
        <v>28.259780013580095</v>
      </c>
      <c r="S14" s="636">
        <f>'3. BL Demand'!S14</f>
        <v>28.402936233436716</v>
      </c>
      <c r="T14" s="636">
        <f>'3. BL Demand'!T14</f>
        <v>28.319960270918457</v>
      </c>
      <c r="U14" s="636">
        <f>'3. BL Demand'!U14</f>
        <v>28.289337762765705</v>
      </c>
      <c r="V14" s="636">
        <f>'3. BL Demand'!V14</f>
        <v>28.055914599955695</v>
      </c>
      <c r="W14" s="636">
        <f>'3. BL Demand'!W14</f>
        <v>27.822994529273352</v>
      </c>
      <c r="X14" s="636">
        <f>'3. BL Demand'!X14</f>
        <v>27.606646052590147</v>
      </c>
      <c r="Y14" s="636">
        <f>'3. BL Demand'!Y14</f>
        <v>27.431162568252581</v>
      </c>
      <c r="Z14" s="636">
        <f>'3. BL Demand'!Z14</f>
        <v>27.272509098214456</v>
      </c>
      <c r="AA14" s="636">
        <f>'3. BL Demand'!AA14</f>
        <v>27.118034632753467</v>
      </c>
      <c r="AB14" s="636">
        <f>'3. BL Demand'!AB14</f>
        <v>26.946354004922647</v>
      </c>
      <c r="AC14" s="636">
        <f>'3. BL Demand'!AC14</f>
        <v>26.761199558069602</v>
      </c>
      <c r="AD14" s="636">
        <f>'3. BL Demand'!AD14</f>
        <v>26.564259552486764</v>
      </c>
      <c r="AE14" s="636">
        <f>'3. BL Demand'!AE14</f>
        <v>26.353169339284179</v>
      </c>
      <c r="AF14" s="636">
        <f>'3. BL Demand'!AF14</f>
        <v>26.133277316626131</v>
      </c>
      <c r="AG14" s="636">
        <f>'3. BL Demand'!AG14</f>
        <v>25.899254413505929</v>
      </c>
      <c r="AH14" s="636">
        <f>'3. BL Demand'!AH14</f>
        <v>25.651875183754424</v>
      </c>
      <c r="AI14" s="636">
        <f>'3. BL Demand'!AI14</f>
        <v>25.393879689935911</v>
      </c>
      <c r="AJ14" s="559">
        <f>'3. BL Demand'!AJ14</f>
        <v>25.126650444433075</v>
      </c>
      <c r="AK14" s="559">
        <f>'3. BL Demand'!AK14</f>
        <v>24.845303061296889</v>
      </c>
      <c r="AL14" s="559">
        <f>'3. BL Demand'!AL14</f>
        <v>24.587621315206345</v>
      </c>
      <c r="AM14" s="559">
        <f>'3. BL Demand'!AM14</f>
        <v>24.306924277260965</v>
      </c>
      <c r="AN14" s="559">
        <f>'3. BL Demand'!AN14</f>
        <v>24.012726829304526</v>
      </c>
      <c r="AO14" s="559">
        <f>'3. BL Demand'!AO14</f>
        <v>23.704768678997091</v>
      </c>
    </row>
    <row r="15" spans="1:41" x14ac:dyDescent="0.2">
      <c r="A15" s="338"/>
      <c r="B15" s="968"/>
      <c r="C15" s="290" t="s">
        <v>673</v>
      </c>
      <c r="D15" s="503" t="s">
        <v>219</v>
      </c>
      <c r="E15" s="635" t="s">
        <v>672</v>
      </c>
      <c r="F15" s="556" t="s">
        <v>215</v>
      </c>
      <c r="G15" s="556">
        <v>1</v>
      </c>
      <c r="H15" s="626">
        <f>'3. BL Demand'!H15</f>
        <v>49.755301466354695</v>
      </c>
      <c r="I15" s="633">
        <f>'3. BL Demand'!I15</f>
        <v>52.941689313178536</v>
      </c>
      <c r="J15" s="633">
        <f>'3. BL Demand'!J15</f>
        <v>53.421032021783418</v>
      </c>
      <c r="K15" s="633">
        <f>'3. BL Demand'!K15</f>
        <v>53.892538913498008</v>
      </c>
      <c r="L15" s="636">
        <f>'3. BL Demand'!L15</f>
        <v>53.939503622501277</v>
      </c>
      <c r="M15" s="636">
        <f>'3. BL Demand'!M15</f>
        <v>53.340949614704378</v>
      </c>
      <c r="N15" s="636">
        <f>'3. BL Demand'!N15</f>
        <v>53.108245498562475</v>
      </c>
      <c r="O15" s="636">
        <f>'3. BL Demand'!O15</f>
        <v>52.470129239684418</v>
      </c>
      <c r="P15" s="636">
        <f>'3. BL Demand'!P15</f>
        <v>52.205049559130202</v>
      </c>
      <c r="Q15" s="636">
        <f>'3. BL Demand'!Q15</f>
        <v>52.421518161411498</v>
      </c>
      <c r="R15" s="636">
        <f>'3. BL Demand'!R15</f>
        <v>52.259698199244568</v>
      </c>
      <c r="S15" s="636">
        <f>'3. BL Demand'!S15</f>
        <v>52.524431358577615</v>
      </c>
      <c r="T15" s="636">
        <f>'3. BL Demand'!T15</f>
        <v>52.370987179008196</v>
      </c>
      <c r="U15" s="636">
        <f>'3. BL Demand'!U15</f>
        <v>52.314358180714592</v>
      </c>
      <c r="V15" s="636">
        <f>'3. BL Demand'!V15</f>
        <v>51.88269791884057</v>
      </c>
      <c r="W15" s="636">
        <f>'3. BL Demand'!W15</f>
        <v>51.451968005424511</v>
      </c>
      <c r="X15" s="636">
        <f>'3. BL Demand'!X15</f>
        <v>51.051883288137354</v>
      </c>
      <c r="Y15" s="636">
        <f>'3. BL Demand'!Y15</f>
        <v>50.727368591772901</v>
      </c>
      <c r="Z15" s="636">
        <f>'3. BL Demand'!Z15</f>
        <v>50.4339769780211</v>
      </c>
      <c r="AA15" s="636">
        <f>'3. BL Demand'!AA15</f>
        <v>50.148313432848362</v>
      </c>
      <c r="AB15" s="636">
        <f>'3. BL Demand'!AB15</f>
        <v>49.830831209250583</v>
      </c>
      <c r="AC15" s="636">
        <f>'3. BL Demand'!AC15</f>
        <v>49.488432382786314</v>
      </c>
      <c r="AD15" s="636">
        <f>'3. BL Demand'!AD15</f>
        <v>49.124238986724102</v>
      </c>
      <c r="AE15" s="636">
        <f>'3. BL Demand'!AE15</f>
        <v>48.733878169000825</v>
      </c>
      <c r="AF15" s="636">
        <f>'3. BL Demand'!AF15</f>
        <v>48.327240511700985</v>
      </c>
      <c r="AG15" s="636">
        <f>'3. BL Demand'!AG15</f>
        <v>47.894471173691421</v>
      </c>
      <c r="AH15" s="636">
        <f>'3. BL Demand'!AH15</f>
        <v>47.437002506866598</v>
      </c>
      <c r="AI15" s="636">
        <f>'3. BL Demand'!AI15</f>
        <v>46.959901601012362</v>
      </c>
      <c r="AJ15" s="637">
        <f>'3. BL Demand'!AJ15</f>
        <v>46.465725081829298</v>
      </c>
      <c r="AK15" s="637">
        <f>'3. BL Demand'!AK15</f>
        <v>45.945440446747966</v>
      </c>
      <c r="AL15" s="637">
        <f>'3. BL Demand'!AL15</f>
        <v>45.46891974221046</v>
      </c>
      <c r="AM15" s="637">
        <f>'3. BL Demand'!AM15</f>
        <v>44.949837764877365</v>
      </c>
      <c r="AN15" s="637">
        <f>'3. BL Demand'!AN15</f>
        <v>44.405790011009387</v>
      </c>
      <c r="AO15" s="637">
        <f>'3. BL Demand'!AO15</f>
        <v>43.836295132233595</v>
      </c>
    </row>
    <row r="16" spans="1:41" x14ac:dyDescent="0.2">
      <c r="A16" s="338"/>
      <c r="B16" s="968"/>
      <c r="C16" s="290" t="s">
        <v>674</v>
      </c>
      <c r="D16" s="503" t="s">
        <v>221</v>
      </c>
      <c r="E16" s="635" t="s">
        <v>672</v>
      </c>
      <c r="F16" s="556" t="s">
        <v>215</v>
      </c>
      <c r="G16" s="556">
        <v>1</v>
      </c>
      <c r="H16" s="626">
        <f>'3. BL Demand'!H16</f>
        <v>14.57248994811993</v>
      </c>
      <c r="I16" s="633">
        <f>'3. BL Demand'!I16</f>
        <v>15.505729291470127</v>
      </c>
      <c r="J16" s="633">
        <f>'3. BL Demand'!J16</f>
        <v>15.646120698958086</v>
      </c>
      <c r="K16" s="633">
        <f>'3. BL Demand'!K16</f>
        <v>15.78421712762964</v>
      </c>
      <c r="L16" s="636">
        <f>'3. BL Demand'!L16</f>
        <v>15.797972300037335</v>
      </c>
      <c r="M16" s="636">
        <f>'3. BL Demand'!M16</f>
        <v>15.622665910467461</v>
      </c>
      <c r="N16" s="636">
        <f>'3. BL Demand'!N16</f>
        <v>15.554510793456322</v>
      </c>
      <c r="O16" s="636">
        <f>'3. BL Demand'!O16</f>
        <v>15.3676172867509</v>
      </c>
      <c r="P16" s="636">
        <f>'3. BL Demand'!P16</f>
        <v>15.289979912109741</v>
      </c>
      <c r="Q16" s="636">
        <f>'3. BL Demand'!Q16</f>
        <v>15.353379920508061</v>
      </c>
      <c r="R16" s="636">
        <f>'3. BL Demand'!R16</f>
        <v>15.305985578546785</v>
      </c>
      <c r="S16" s="636">
        <f>'3. BL Demand'!S16</f>
        <v>15.383521462957486</v>
      </c>
      <c r="T16" s="636">
        <f>'3. BL Demand'!T16</f>
        <v>15.338580246675541</v>
      </c>
      <c r="U16" s="636">
        <f>'3. BL Demand'!U16</f>
        <v>15.321994566675919</v>
      </c>
      <c r="V16" s="636">
        <f>'3. BL Demand'!V16</f>
        <v>15.195568544889765</v>
      </c>
      <c r="W16" s="636">
        <f>'3. BL Demand'!W16</f>
        <v>15.069415006500403</v>
      </c>
      <c r="X16" s="636">
        <f>'3. BL Demand'!X16</f>
        <v>14.952236930009278</v>
      </c>
      <c r="Y16" s="636">
        <f>'3. BL Demand'!Y16</f>
        <v>14.857192040089638</v>
      </c>
      <c r="Z16" s="636">
        <f>'3. BL Demand'!Z16</f>
        <v>14.771262576971987</v>
      </c>
      <c r="AA16" s="636">
        <f>'3. BL Demand'!AA16</f>
        <v>14.687596535004799</v>
      </c>
      <c r="AB16" s="636">
        <f>'3. BL Demand'!AB16</f>
        <v>14.594611337935619</v>
      </c>
      <c r="AC16" s="636">
        <f>'3. BL Demand'!AC16</f>
        <v>14.494328487468467</v>
      </c>
      <c r="AD16" s="636">
        <f>'3. BL Demand'!AD16</f>
        <v>14.387662374574406</v>
      </c>
      <c r="AE16" s="636">
        <f>'3. BL Demand'!AE16</f>
        <v>14.273332264520525</v>
      </c>
      <c r="AF16" s="636">
        <f>'3. BL Demand'!AF16</f>
        <v>14.15423494224752</v>
      </c>
      <c r="AG16" s="636">
        <f>'3. BL Demand'!AG16</f>
        <v>14.027484090737486</v>
      </c>
      <c r="AH16" s="636">
        <f>'3. BL Demand'!AH16</f>
        <v>13.89349922174031</v>
      </c>
      <c r="AI16" s="636">
        <f>'3. BL Demand'!AI16</f>
        <v>13.753764400527315</v>
      </c>
      <c r="AJ16" s="637">
        <f>'3. BL Demand'!AJ16</f>
        <v>13.609028419714058</v>
      </c>
      <c r="AK16" s="637">
        <f>'3. BL Demand'!AK16</f>
        <v>13.456645811400231</v>
      </c>
      <c r="AL16" s="637">
        <f>'3. BL Demand'!AL16</f>
        <v>13.317080921382638</v>
      </c>
      <c r="AM16" s="637">
        <f>'3. BL Demand'!AM16</f>
        <v>13.165050551271188</v>
      </c>
      <c r="AN16" s="637">
        <f>'3. BL Demand'!AN16</f>
        <v>13.005708125622347</v>
      </c>
      <c r="AO16" s="637">
        <f>'3. BL Demand'!AO16</f>
        <v>12.838912665603319</v>
      </c>
    </row>
    <row r="17" spans="1:41" x14ac:dyDescent="0.2">
      <c r="A17" s="338"/>
      <c r="B17" s="968"/>
      <c r="C17" s="290" t="s">
        <v>675</v>
      </c>
      <c r="D17" s="503" t="s">
        <v>223</v>
      </c>
      <c r="E17" s="635" t="s">
        <v>672</v>
      </c>
      <c r="F17" s="556" t="s">
        <v>215</v>
      </c>
      <c r="G17" s="556">
        <v>1</v>
      </c>
      <c r="H17" s="626">
        <f>'3. BL Demand'!H17</f>
        <v>11.472394339969357</v>
      </c>
      <c r="I17" s="633">
        <f>'3. BL Demand'!I17</f>
        <v>12.207099925535317</v>
      </c>
      <c r="J17" s="633">
        <f>'3. BL Demand'!J17</f>
        <v>12.317625003567914</v>
      </c>
      <c r="K17" s="633">
        <f>'3. BL Demand'!K17</f>
        <v>12.426343327773443</v>
      </c>
      <c r="L17" s="636">
        <f>'3. BL Demand'!L17</f>
        <v>12.43717227757112</v>
      </c>
      <c r="M17" s="636">
        <f>'3. BL Demand'!M17</f>
        <v>12.299159896802839</v>
      </c>
      <c r="N17" s="636">
        <f>'3. BL Demand'!N17</f>
        <v>12.245503837925995</v>
      </c>
      <c r="O17" s="636">
        <f>'3. BL Demand'!O17</f>
        <v>12.098369338870743</v>
      </c>
      <c r="P17" s="636">
        <f>'3. BL Demand'!P17</f>
        <v>12.037248241475977</v>
      </c>
      <c r="Q17" s="636">
        <f>'3. BL Demand'!Q17</f>
        <v>12.087160775304605</v>
      </c>
      <c r="R17" s="636">
        <f>'3. BL Demand'!R17</f>
        <v>12.04984892383661</v>
      </c>
      <c r="S17" s="636">
        <f>'3. BL Demand'!S17</f>
        <v>12.110890121643207</v>
      </c>
      <c r="T17" s="636">
        <f>'3. BL Demand'!T17</f>
        <v>12.075509527308272</v>
      </c>
      <c r="U17" s="636">
        <f>'3. BL Demand'!U17</f>
        <v>12.0624522212453</v>
      </c>
      <c r="V17" s="636">
        <f>'3. BL Demand'!V17</f>
        <v>11.962921586334726</v>
      </c>
      <c r="W17" s="636">
        <f>'3. BL Demand'!W17</f>
        <v>11.863605467748421</v>
      </c>
      <c r="X17" s="636">
        <f>'3. BL Demand'!X17</f>
        <v>11.77135540572805</v>
      </c>
      <c r="Y17" s="636">
        <f>'3. BL Demand'!Y17</f>
        <v>11.696530001075928</v>
      </c>
      <c r="Z17" s="636">
        <f>'3. BL Demand'!Z17</f>
        <v>11.628880842296804</v>
      </c>
      <c r="AA17" s="636">
        <f>'3. BL Demand'!AA17</f>
        <v>11.563013593135597</v>
      </c>
      <c r="AB17" s="636">
        <f>'3. BL Demand'!AB17</f>
        <v>11.489809710178379</v>
      </c>
      <c r="AC17" s="636">
        <f>'3. BL Demand'!AC17</f>
        <v>11.410860648611603</v>
      </c>
      <c r="AD17" s="636">
        <f>'3. BL Demand'!AD17</f>
        <v>11.326886275378961</v>
      </c>
      <c r="AE17" s="636">
        <f>'3. BL Demand'!AE17</f>
        <v>11.236878314341427</v>
      </c>
      <c r="AF17" s="636">
        <f>'3. BL Demand'!AF17</f>
        <v>11.143117299524148</v>
      </c>
      <c r="AG17" s="636">
        <f>'3. BL Demand'!AG17</f>
        <v>11.043330937919032</v>
      </c>
      <c r="AH17" s="636">
        <f>'3. BL Demand'!AH17</f>
        <v>10.937849495955639</v>
      </c>
      <c r="AI17" s="636">
        <f>'3. BL Demand'!AI17</f>
        <v>10.827841324552685</v>
      </c>
      <c r="AJ17" s="637">
        <f>'3. BL Demand'!AJ17</f>
        <v>10.713895921057235</v>
      </c>
      <c r="AK17" s="637">
        <f>'3. BL Demand'!AK17</f>
        <v>10.59393060426147</v>
      </c>
      <c r="AL17" s="637">
        <f>'3. BL Demand'!AL17</f>
        <v>10.484056213543305</v>
      </c>
      <c r="AM17" s="637">
        <f>'3. BL Demand'!AM17</f>
        <v>10.364368201146007</v>
      </c>
      <c r="AN17" s="637">
        <f>'3. BL Demand'!AN17</f>
        <v>10.238923671855623</v>
      </c>
      <c r="AO17" s="637">
        <f>'3. BL Demand'!AO17</f>
        <v>10.107611638135419</v>
      </c>
    </row>
    <row r="18" spans="1:41" x14ac:dyDescent="0.2">
      <c r="A18" s="338"/>
      <c r="B18" s="968"/>
      <c r="C18" s="290" t="s">
        <v>676</v>
      </c>
      <c r="D18" s="503" t="s">
        <v>225</v>
      </c>
      <c r="E18" s="635" t="s">
        <v>672</v>
      </c>
      <c r="F18" s="556" t="s">
        <v>215</v>
      </c>
      <c r="G18" s="556">
        <v>1</v>
      </c>
      <c r="H18" s="626">
        <f>'3. BL Demand'!H18</f>
        <v>13.589985799143106</v>
      </c>
      <c r="I18" s="633">
        <f>'3. BL Demand'!I18</f>
        <v>14.460304424750879</v>
      </c>
      <c r="J18" s="633">
        <f>'3. BL Demand'!J18</f>
        <v>14.591230384616043</v>
      </c>
      <c r="K18" s="633">
        <f>'3. BL Demand'!K18</f>
        <v>14.720016097369335</v>
      </c>
      <c r="L18" s="636">
        <f>'3. BL Demand'!L18</f>
        <v>14.732843870684041</v>
      </c>
      <c r="M18" s="636">
        <f>'3. BL Demand'!M18</f>
        <v>14.569356961224139</v>
      </c>
      <c r="N18" s="636">
        <f>'3. BL Demand'!N18</f>
        <v>14.505796987903326</v>
      </c>
      <c r="O18" s="636">
        <f>'3. BL Demand'!O18</f>
        <v>14.331504186115774</v>
      </c>
      <c r="P18" s="636">
        <f>'3. BL Demand'!P18</f>
        <v>14.259101266462899</v>
      </c>
      <c r="Q18" s="636">
        <f>'3. BL Demand'!Q18</f>
        <v>14.318226729363619</v>
      </c>
      <c r="R18" s="636">
        <f>'3. BL Demand'!R18</f>
        <v>14.274027801348813</v>
      </c>
      <c r="S18" s="636">
        <f>'3. BL Demand'!S18</f>
        <v>14.346336073429752</v>
      </c>
      <c r="T18" s="636">
        <f>'3. BL Demand'!T18</f>
        <v>14.304424876836569</v>
      </c>
      <c r="U18" s="636">
        <f>'3. BL Demand'!U18</f>
        <v>14.288957433972209</v>
      </c>
      <c r="V18" s="636">
        <f>'3. BL Demand'!V18</f>
        <v>14.171055287747867</v>
      </c>
      <c r="W18" s="636">
        <f>'3. BL Demand'!W18</f>
        <v>14.053407253587153</v>
      </c>
      <c r="X18" s="636">
        <f>'3. BL Demand'!X18</f>
        <v>13.944129539129662</v>
      </c>
      <c r="Y18" s="636">
        <f>'3. BL Demand'!Y18</f>
        <v>13.855492750983814</v>
      </c>
      <c r="Z18" s="636">
        <f>'3. BL Demand'!Z18</f>
        <v>13.775356810752985</v>
      </c>
      <c r="AA18" s="636">
        <f>'3. BL Demand'!AA18</f>
        <v>13.697331687644132</v>
      </c>
      <c r="AB18" s="636">
        <f>'3. BL Demand'!AB18</f>
        <v>13.610615724057984</v>
      </c>
      <c r="AC18" s="636">
        <f>'3. BL Demand'!AC18</f>
        <v>13.517094128325333</v>
      </c>
      <c r="AD18" s="636">
        <f>'3. BL Demand'!AD18</f>
        <v>13.417619641491523</v>
      </c>
      <c r="AE18" s="636">
        <f>'3. BL Demand'!AE18</f>
        <v>13.31099787832145</v>
      </c>
      <c r="AF18" s="636">
        <f>'3. BL Demand'!AF18</f>
        <v>13.199930317172441</v>
      </c>
      <c r="AG18" s="636">
        <f>'3. BL Demand'!AG18</f>
        <v>13.081725241843303</v>
      </c>
      <c r="AH18" s="636">
        <f>'3. BL Demand'!AH18</f>
        <v>12.956773879828015</v>
      </c>
      <c r="AI18" s="636">
        <f>'3. BL Demand'!AI18</f>
        <v>12.826460237980184</v>
      </c>
      <c r="AJ18" s="637">
        <f>'3. BL Demand'!AJ18</f>
        <v>12.691482623936198</v>
      </c>
      <c r="AK18" s="637">
        <f>'3. BL Demand'!AK18</f>
        <v>12.549373932120734</v>
      </c>
      <c r="AL18" s="637">
        <f>'3. BL Demand'!AL18</f>
        <v>12.419218764393703</v>
      </c>
      <c r="AM18" s="637">
        <f>'3. BL Demand'!AM18</f>
        <v>12.277438562231364</v>
      </c>
      <c r="AN18" s="637">
        <f>'3. BL Demand'!AN18</f>
        <v>12.128839296801907</v>
      </c>
      <c r="AO18" s="637">
        <f>'3. BL Demand'!AO18</f>
        <v>11.973289494325456</v>
      </c>
    </row>
    <row r="19" spans="1:41" x14ac:dyDescent="0.2">
      <c r="A19" s="338"/>
      <c r="B19" s="968"/>
      <c r="C19" s="290" t="s">
        <v>677</v>
      </c>
      <c r="D19" s="503" t="s">
        <v>227</v>
      </c>
      <c r="E19" s="635" t="s">
        <v>672</v>
      </c>
      <c r="F19" s="556" t="s">
        <v>215</v>
      </c>
      <c r="G19" s="556">
        <v>1</v>
      </c>
      <c r="H19" s="626">
        <f>'3. BL Demand'!H19</f>
        <v>1.4381175937448072</v>
      </c>
      <c r="I19" s="633">
        <f>'3. BL Demand'!I19</f>
        <v>1.5302163307228294</v>
      </c>
      <c r="J19" s="633">
        <f>'3. BL Demand'!J19</f>
        <v>1.5440711595021128</v>
      </c>
      <c r="K19" s="633">
        <f>'3. BL Demand'!K19</f>
        <v>1.5576995033481491</v>
      </c>
      <c r="L19" s="636">
        <f>'3. BL Demand'!L19</f>
        <v>1.5590569621980042</v>
      </c>
      <c r="M19" s="636">
        <f>'3. BL Demand'!M19</f>
        <v>1.5417564731234625</v>
      </c>
      <c r="N19" s="636">
        <f>'3. BL Demand'!N19</f>
        <v>1.535030438435746</v>
      </c>
      <c r="O19" s="636">
        <f>'3. BL Demand'!O19</f>
        <v>1.5165864497209411</v>
      </c>
      <c r="P19" s="636">
        <f>'3. BL Demand'!P19</f>
        <v>1.5089246379920533</v>
      </c>
      <c r="Q19" s="636">
        <f>'3. BL Demand'!Q19</f>
        <v>1.5151814045326919</v>
      </c>
      <c r="R19" s="636">
        <f>'3. BL Demand'!R19</f>
        <v>1.5105041916980206</v>
      </c>
      <c r="S19" s="636">
        <f>'3. BL Demand'!S19</f>
        <v>1.5181559876446684</v>
      </c>
      <c r="T19" s="636">
        <f>'3. BL Demand'!T19</f>
        <v>1.5137208668074298</v>
      </c>
      <c r="U19" s="636">
        <f>'3. BL Demand'!U19</f>
        <v>1.5120840732123342</v>
      </c>
      <c r="V19" s="636">
        <f>'3. BL Demand'!V19</f>
        <v>1.4996074486351261</v>
      </c>
      <c r="W19" s="636">
        <f>'3. BL Demand'!W19</f>
        <v>1.4871577146694968</v>
      </c>
      <c r="X19" s="636">
        <f>'3. BL Demand'!X19</f>
        <v>1.4755937435154247</v>
      </c>
      <c r="Y19" s="636">
        <f>'3. BL Demand'!Y19</f>
        <v>1.4662140336047924</v>
      </c>
      <c r="Z19" s="636">
        <f>'3. BL Demand'!Z19</f>
        <v>1.4577338992440556</v>
      </c>
      <c r="AA19" s="636">
        <f>'3. BL Demand'!AA19</f>
        <v>1.4494771354802538</v>
      </c>
      <c r="AB19" s="636">
        <f>'3. BL Demand'!AB19</f>
        <v>1.4403006907999631</v>
      </c>
      <c r="AC19" s="636">
        <f>'3. BL Demand'!AC19</f>
        <v>1.4304040614578857</v>
      </c>
      <c r="AD19" s="636">
        <f>'3. BL Demand'!AD19</f>
        <v>1.4198774860987371</v>
      </c>
      <c r="AE19" s="636">
        <f>'3. BL Demand'!AE19</f>
        <v>1.408594572653703</v>
      </c>
      <c r="AF19" s="636">
        <f>'3. BL Demand'!AF19</f>
        <v>1.3968411965911036</v>
      </c>
      <c r="AG19" s="636">
        <f>'3. BL Demand'!AG19</f>
        <v>1.3843325154921517</v>
      </c>
      <c r="AH19" s="636">
        <f>'3. BL Demand'!AH19</f>
        <v>1.3711099297784939</v>
      </c>
      <c r="AI19" s="636">
        <f>'3. BL Demand'!AI19</f>
        <v>1.3573198976315772</v>
      </c>
      <c r="AJ19" s="559">
        <f>'3. BL Demand'!AJ19</f>
        <v>1.343036315265318</v>
      </c>
      <c r="AK19" s="559">
        <f>'3. BL Demand'!AK19</f>
        <v>1.3279981089754511</v>
      </c>
      <c r="AL19" s="559">
        <f>'3. BL Demand'!AL19</f>
        <v>1.314224846854982</v>
      </c>
      <c r="AM19" s="559">
        <f>'3. BL Demand'!AM19</f>
        <v>1.2992214019516612</v>
      </c>
      <c r="AN19" s="559">
        <f>'3. BL Demand'!AN19</f>
        <v>1.2834963510803696</v>
      </c>
      <c r="AO19" s="559">
        <f>'3. BL Demand'!AO19</f>
        <v>1.2670357814409945</v>
      </c>
    </row>
    <row r="20" spans="1:41" x14ac:dyDescent="0.2">
      <c r="A20" s="338"/>
      <c r="B20" s="968"/>
      <c r="C20" s="286" t="s">
        <v>678</v>
      </c>
      <c r="D20" s="419" t="s">
        <v>229</v>
      </c>
      <c r="E20" s="420" t="s">
        <v>679</v>
      </c>
      <c r="F20" s="556" t="s">
        <v>215</v>
      </c>
      <c r="G20" s="556">
        <v>1</v>
      </c>
      <c r="H20" s="626">
        <f t="shared" ref="H20:AJ20" si="7">ROUND((H10*1000000)/(H55*1000),0)</f>
        <v>148</v>
      </c>
      <c r="I20" s="633">
        <f t="shared" si="7"/>
        <v>150</v>
      </c>
      <c r="J20" s="633">
        <f t="shared" si="7"/>
        <v>150</v>
      </c>
      <c r="K20" s="633">
        <f t="shared" si="7"/>
        <v>150</v>
      </c>
      <c r="L20" s="557">
        <f t="shared" si="7"/>
        <v>150</v>
      </c>
      <c r="M20" s="557">
        <f t="shared" si="7"/>
        <v>147</v>
      </c>
      <c r="N20" s="557">
        <f t="shared" si="7"/>
        <v>146</v>
      </c>
      <c r="O20" s="557">
        <f t="shared" si="7"/>
        <v>144</v>
      </c>
      <c r="P20" s="557">
        <f t="shared" si="7"/>
        <v>143</v>
      </c>
      <c r="Q20" s="557">
        <f t="shared" si="7"/>
        <v>143</v>
      </c>
      <c r="R20" s="557">
        <f t="shared" si="7"/>
        <v>142</v>
      </c>
      <c r="S20" s="557">
        <f t="shared" si="7"/>
        <v>142</v>
      </c>
      <c r="T20" s="557">
        <f t="shared" si="7"/>
        <v>140</v>
      </c>
      <c r="U20" s="557">
        <f t="shared" si="7"/>
        <v>139</v>
      </c>
      <c r="V20" s="557">
        <f t="shared" si="7"/>
        <v>137</v>
      </c>
      <c r="W20" s="557">
        <f t="shared" si="7"/>
        <v>135</v>
      </c>
      <c r="X20" s="557">
        <f t="shared" si="7"/>
        <v>132</v>
      </c>
      <c r="Y20" s="557">
        <f t="shared" si="7"/>
        <v>130</v>
      </c>
      <c r="Z20" s="557">
        <f t="shared" si="7"/>
        <v>128</v>
      </c>
      <c r="AA20" s="557">
        <f t="shared" si="7"/>
        <v>126</v>
      </c>
      <c r="AB20" s="557">
        <f t="shared" si="7"/>
        <v>124</v>
      </c>
      <c r="AC20" s="557">
        <f t="shared" si="7"/>
        <v>121</v>
      </c>
      <c r="AD20" s="557">
        <f t="shared" si="7"/>
        <v>119</v>
      </c>
      <c r="AE20" s="557">
        <f t="shared" si="7"/>
        <v>117</v>
      </c>
      <c r="AF20" s="557">
        <f t="shared" si="7"/>
        <v>115</v>
      </c>
      <c r="AG20" s="557">
        <f t="shared" si="7"/>
        <v>112</v>
      </c>
      <c r="AH20" s="557">
        <f t="shared" si="7"/>
        <v>110</v>
      </c>
      <c r="AI20" s="557">
        <f t="shared" si="7"/>
        <v>108</v>
      </c>
      <c r="AJ20" s="872">
        <f t="shared" si="7"/>
        <v>106</v>
      </c>
      <c r="AK20" s="872">
        <f t="shared" ref="AK20:AO20" si="8">ROUND((AK10*1000000)/(AK55*1000),0)</f>
        <v>103</v>
      </c>
      <c r="AL20" s="872">
        <f t="shared" si="8"/>
        <v>101</v>
      </c>
      <c r="AM20" s="872">
        <f t="shared" si="8"/>
        <v>99</v>
      </c>
      <c r="AN20" s="872">
        <f t="shared" si="8"/>
        <v>97</v>
      </c>
      <c r="AO20" s="872">
        <f t="shared" si="8"/>
        <v>94</v>
      </c>
    </row>
    <row r="21" spans="1:41" x14ac:dyDescent="0.2">
      <c r="A21" s="338"/>
      <c r="B21" s="968"/>
      <c r="C21" s="290" t="s">
        <v>680</v>
      </c>
      <c r="D21" s="560" t="s">
        <v>232</v>
      </c>
      <c r="E21" s="635" t="s">
        <v>672</v>
      </c>
      <c r="F21" s="556" t="s">
        <v>215</v>
      </c>
      <c r="G21" s="556">
        <v>1</v>
      </c>
      <c r="H21" s="626">
        <f>'3. BL Demand'!H21</f>
        <v>31.077864663855586</v>
      </c>
      <c r="I21" s="633">
        <f>'3. BL Demand'!I21</f>
        <v>31.464602619000193</v>
      </c>
      <c r="J21" s="633">
        <f>'3. BL Demand'!J21</f>
        <v>31.482988735121733</v>
      </c>
      <c r="K21" s="633">
        <f>'3. BL Demand'!K21</f>
        <v>31.499847380423017</v>
      </c>
      <c r="L21" s="636">
        <f>'3. BL Demand'!L21</f>
        <v>31.300783562576843</v>
      </c>
      <c r="M21" s="636">
        <f>'3. BL Demand'!M21</f>
        <v>30.862392300770331</v>
      </c>
      <c r="N21" s="636">
        <f>'3. BL Demand'!N21</f>
        <v>30.626419906190183</v>
      </c>
      <c r="O21" s="636">
        <f>'3. BL Demand'!O21</f>
        <v>30.178361220442149</v>
      </c>
      <c r="P21" s="636">
        <f>'3. BL Demand'!P21</f>
        <v>29.932058934374663</v>
      </c>
      <c r="Q21" s="636">
        <f>'3. BL Demand'!Q21</f>
        <v>29.905466902268611</v>
      </c>
      <c r="R21" s="636">
        <f>'3. BL Demand'!R21</f>
        <v>29.669821639497258</v>
      </c>
      <c r="S21" s="636">
        <f>'3. BL Demand'!S21</f>
        <v>29.62476757340885</v>
      </c>
      <c r="T21" s="636">
        <f>'3. BL Demand'!T21</f>
        <v>29.362455165127162</v>
      </c>
      <c r="U21" s="636">
        <f>'3. BL Demand'!U21</f>
        <v>29.105098269188677</v>
      </c>
      <c r="V21" s="636">
        <f>'3. BL Demand'!V21</f>
        <v>28.649371352073686</v>
      </c>
      <c r="W21" s="636">
        <f>'3. BL Demand'!W21</f>
        <v>28.188621617748304</v>
      </c>
      <c r="X21" s="636">
        <f>'3. BL Demand'!X21</f>
        <v>27.726765355229787</v>
      </c>
      <c r="Y21" s="636">
        <f>'3. BL Demand'!Y21</f>
        <v>27.269629198662415</v>
      </c>
      <c r="Z21" s="636">
        <f>'3. BL Demand'!Z21</f>
        <v>26.812325867468509</v>
      </c>
      <c r="AA21" s="636">
        <f>'3. BL Demand'!AA21</f>
        <v>26.356853188022214</v>
      </c>
      <c r="AB21" s="636">
        <f>'3. BL Demand'!AB21</f>
        <v>25.896389190798423</v>
      </c>
      <c r="AC21" s="636">
        <f>'3. BL Demand'!AC21</f>
        <v>25.432648774829829</v>
      </c>
      <c r="AD21" s="636">
        <f>'3. BL Demand'!AD21</f>
        <v>24.965865531074883</v>
      </c>
      <c r="AE21" s="636">
        <f>'3. BL Demand'!AE21</f>
        <v>24.496383622849759</v>
      </c>
      <c r="AF21" s="636">
        <f>'3. BL Demand'!AF21</f>
        <v>24.024334493623154</v>
      </c>
      <c r="AG21" s="636">
        <f>'3. BL Demand'!AG21</f>
        <v>23.550010855747132</v>
      </c>
      <c r="AH21" s="636">
        <f>'3. BL Demand'!AH21</f>
        <v>23.074204974903548</v>
      </c>
      <c r="AI21" s="636">
        <f>'3. BL Demand'!AI21</f>
        <v>22.597223252341639</v>
      </c>
      <c r="AJ21" s="637">
        <f>'3. BL Demand'!AJ21</f>
        <v>22.119525010909097</v>
      </c>
      <c r="AK21" s="637">
        <f>'3. BL Demand'!AK21</f>
        <v>21.640294098158169</v>
      </c>
      <c r="AL21" s="637">
        <f>'3. BL Demand'!AL21</f>
        <v>21.165026346962453</v>
      </c>
      <c r="AM21" s="637">
        <f>'3. BL Demand'!AM21</f>
        <v>20.687410087451923</v>
      </c>
      <c r="AN21" s="637">
        <f>'3. BL Demand'!AN21</f>
        <v>20.209499891168118</v>
      </c>
      <c r="AO21" s="637">
        <f>'3. BL Demand'!AO21</f>
        <v>19.731550786585512</v>
      </c>
    </row>
    <row r="22" spans="1:41" x14ac:dyDescent="0.2">
      <c r="A22" s="338"/>
      <c r="B22" s="968"/>
      <c r="C22" s="290" t="s">
        <v>681</v>
      </c>
      <c r="D22" s="560" t="s">
        <v>234</v>
      </c>
      <c r="E22" s="635" t="s">
        <v>672</v>
      </c>
      <c r="F22" s="556" t="s">
        <v>215</v>
      </c>
      <c r="G22" s="556">
        <v>1</v>
      </c>
      <c r="H22" s="626">
        <f>'3. BL Demand'!H22</f>
        <v>65.605470858972737</v>
      </c>
      <c r="I22" s="633">
        <f>'3. BL Demand'!I22</f>
        <v>66.421875908699562</v>
      </c>
      <c r="J22" s="633">
        <f>'3. BL Demand'!J22</f>
        <v>66.460689058137859</v>
      </c>
      <c r="K22" s="633">
        <f>'3. BL Demand'!K22</f>
        <v>66.4962777118307</v>
      </c>
      <c r="L22" s="636">
        <f>'3. BL Demand'!L22</f>
        <v>66.076053361089777</v>
      </c>
      <c r="M22" s="636">
        <f>'3. BL Demand'!M22</f>
        <v>65.150608017197627</v>
      </c>
      <c r="N22" s="636">
        <f>'3. BL Demand'!N22</f>
        <v>64.652469543927467</v>
      </c>
      <c r="O22" s="636">
        <f>'3. BL Demand'!O22</f>
        <v>63.706616237437601</v>
      </c>
      <c r="P22" s="636">
        <f>'3. BL Demand'!P22</f>
        <v>63.18667133047969</v>
      </c>
      <c r="Q22" s="636">
        <f>'3. BL Demand'!Q22</f>
        <v>63.130535466375633</v>
      </c>
      <c r="R22" s="636">
        <f>'3. BL Demand'!R22</f>
        <v>62.633087569391229</v>
      </c>
      <c r="S22" s="636">
        <f>'3. BL Demand'!S22</f>
        <v>62.537978293003945</v>
      </c>
      <c r="T22" s="636">
        <f>'3. BL Demand'!T22</f>
        <v>61.984235967280846</v>
      </c>
      <c r="U22" s="636">
        <f>'3. BL Demand'!U22</f>
        <v>61.440954743829074</v>
      </c>
      <c r="V22" s="636">
        <f>'3. BL Demand'!V22</f>
        <v>60.478913776606205</v>
      </c>
      <c r="W22" s="636">
        <f>'3. BL Demand'!W22</f>
        <v>59.506269626323927</v>
      </c>
      <c r="X22" s="636">
        <f>'3. BL Demand'!X22</f>
        <v>58.531289591516945</v>
      </c>
      <c r="Y22" s="636">
        <f>'3. BL Demand'!Y22</f>
        <v>57.566273715341147</v>
      </c>
      <c r="Z22" s="636">
        <f>'3. BL Demand'!Z22</f>
        <v>56.600904932998588</v>
      </c>
      <c r="AA22" s="636">
        <f>'3. BL Demand'!AA22</f>
        <v>55.639400662300574</v>
      </c>
      <c r="AB22" s="636">
        <f>'3. BL Demand'!AB22</f>
        <v>54.667359703945891</v>
      </c>
      <c r="AC22" s="636">
        <f>'3. BL Demand'!AC22</f>
        <v>53.688402215230802</v>
      </c>
      <c r="AD22" s="636">
        <f>'3. BL Demand'!AD22</f>
        <v>52.703021307409351</v>
      </c>
      <c r="AE22" s="636">
        <f>'3. BL Demand'!AE22</f>
        <v>51.711943510333413</v>
      </c>
      <c r="AF22" s="636">
        <f>'3. BL Demand'!AF22</f>
        <v>50.715446301582219</v>
      </c>
      <c r="AG22" s="636">
        <f>'3. BL Demand'!AG22</f>
        <v>49.714147597859224</v>
      </c>
      <c r="AH22" s="636">
        <f>'3. BL Demand'!AH22</f>
        <v>48.709719874531238</v>
      </c>
      <c r="AI22" s="636">
        <f>'3. BL Demand'!AI22</f>
        <v>47.702809945607065</v>
      </c>
      <c r="AJ22" s="637">
        <f>'3. BL Demand'!AJ22</f>
        <v>46.694387443074774</v>
      </c>
      <c r="AK22" s="637">
        <f>'3. BL Demand'!AK22</f>
        <v>45.68272946652899</v>
      </c>
      <c r="AL22" s="637">
        <f>'3. BL Demand'!AL22</f>
        <v>44.679437736594167</v>
      </c>
      <c r="AM22" s="637">
        <f>'3. BL Demand'!AM22</f>
        <v>43.671188298159215</v>
      </c>
      <c r="AN22" s="637">
        <f>'3. BL Demand'!AN22</f>
        <v>42.662318358263761</v>
      </c>
      <c r="AO22" s="637">
        <f>'3. BL Demand'!AO22</f>
        <v>41.653366282826148</v>
      </c>
    </row>
    <row r="23" spans="1:41" x14ac:dyDescent="0.2">
      <c r="A23" s="338"/>
      <c r="B23" s="968"/>
      <c r="C23" s="290" t="s">
        <v>682</v>
      </c>
      <c r="D23" s="560" t="s">
        <v>236</v>
      </c>
      <c r="E23" s="635" t="s">
        <v>672</v>
      </c>
      <c r="F23" s="556" t="s">
        <v>215</v>
      </c>
      <c r="G23" s="556">
        <v>1</v>
      </c>
      <c r="H23" s="626">
        <f>'3. BL Demand'!H23</f>
        <v>17.778770038525455</v>
      </c>
      <c r="I23" s="633">
        <f>'3. BL Demand'!I23</f>
        <v>18.000011917401459</v>
      </c>
      <c r="J23" s="633">
        <f>'3. BL Demand'!J23</f>
        <v>18.010530095981682</v>
      </c>
      <c r="K23" s="633">
        <f>'3. BL Demand'!K23</f>
        <v>18.020174451577361</v>
      </c>
      <c r="L23" s="636">
        <f>'3. BL Demand'!L23</f>
        <v>17.906295654602157</v>
      </c>
      <c r="M23" s="636">
        <f>'3. BL Demand'!M23</f>
        <v>17.655504375508208</v>
      </c>
      <c r="N23" s="636">
        <f>'3. BL Demand'!N23</f>
        <v>17.520511222533969</v>
      </c>
      <c r="O23" s="636">
        <f>'3. BL Demand'!O23</f>
        <v>17.26418948280573</v>
      </c>
      <c r="P23" s="636">
        <f>'3. BL Demand'!P23</f>
        <v>17.123286890194535</v>
      </c>
      <c r="Q23" s="636">
        <f>'3. BL Demand'!Q23</f>
        <v>17.10807433847053</v>
      </c>
      <c r="R23" s="636">
        <f>'3. BL Demand'!R23</f>
        <v>16.973268328379618</v>
      </c>
      <c r="S23" s="636">
        <f>'3. BL Demand'!S23</f>
        <v>16.94749416760795</v>
      </c>
      <c r="T23" s="636">
        <f>'3. BL Demand'!T23</f>
        <v>16.797432635532491</v>
      </c>
      <c r="U23" s="636">
        <f>'3. BL Demand'!U23</f>
        <v>16.650206012332717</v>
      </c>
      <c r="V23" s="636">
        <f>'3. BL Demand'!V23</f>
        <v>16.389497493668731</v>
      </c>
      <c r="W23" s="636">
        <f>'3. BL Demand'!W23</f>
        <v>16.125915562912411</v>
      </c>
      <c r="X23" s="636">
        <f>'3. BL Demand'!X23</f>
        <v>15.861700618578753</v>
      </c>
      <c r="Y23" s="636">
        <f>'3. BL Demand'!Y23</f>
        <v>15.600185913761889</v>
      </c>
      <c r="Z23" s="636">
        <f>'3. BL Demand'!Z23</f>
        <v>15.338575573055184</v>
      </c>
      <c r="AA23" s="636">
        <f>'3. BL Demand'!AA23</f>
        <v>15.07801249659245</v>
      </c>
      <c r="AB23" s="636">
        <f>'3. BL Demand'!AB23</f>
        <v>14.814594027974719</v>
      </c>
      <c r="AC23" s="636">
        <f>'3. BL Demand'!AC23</f>
        <v>14.549301212581755</v>
      </c>
      <c r="AD23" s="636">
        <f>'3. BL Demand'!AD23</f>
        <v>14.282267681214073</v>
      </c>
      <c r="AE23" s="636">
        <f>'3. BL Demand'!AE23</f>
        <v>14.013690320000125</v>
      </c>
      <c r="AF23" s="636">
        <f>'3. BL Demand'!AF23</f>
        <v>13.743644324041892</v>
      </c>
      <c r="AG23" s="636">
        <f>'3. BL Demand'!AG23</f>
        <v>13.472297145822075</v>
      </c>
      <c r="AH23" s="636">
        <f>'3. BL Demand'!AH23</f>
        <v>13.200102018196898</v>
      </c>
      <c r="AI23" s="636">
        <f>'3. BL Demand'!AI23</f>
        <v>12.927234224681131</v>
      </c>
      <c r="AJ23" s="637">
        <f>'3. BL Demand'!AJ23</f>
        <v>12.653956530923921</v>
      </c>
      <c r="AK23" s="637">
        <f>'3. BL Demand'!AK23</f>
        <v>12.379802039123827</v>
      </c>
      <c r="AL23" s="637">
        <f>'3. BL Demand'!AL23</f>
        <v>12.10791476029598</v>
      </c>
      <c r="AM23" s="637">
        <f>'3. BL Demand'!AM23</f>
        <v>11.83468396608462</v>
      </c>
      <c r="AN23" s="637">
        <f>'3. BL Demand'!AN23</f>
        <v>11.561285018933718</v>
      </c>
      <c r="AO23" s="637">
        <f>'3. BL Demand'!AO23</f>
        <v>11.287863813442211</v>
      </c>
    </row>
    <row r="24" spans="1:41" x14ac:dyDescent="0.2">
      <c r="A24" s="338"/>
      <c r="B24" s="968"/>
      <c r="C24" s="290" t="s">
        <v>683</v>
      </c>
      <c r="D24" s="560" t="s">
        <v>238</v>
      </c>
      <c r="E24" s="635" t="s">
        <v>672</v>
      </c>
      <c r="F24" s="556" t="s">
        <v>215</v>
      </c>
      <c r="G24" s="556">
        <v>1</v>
      </c>
      <c r="H24" s="626">
        <f>'3. BL Demand'!H24</f>
        <v>14.268262031874038</v>
      </c>
      <c r="I24" s="633">
        <f>'3. BL Demand'!I24</f>
        <v>14.445818583501991</v>
      </c>
      <c r="J24" s="633">
        <f>'3. BL Demand'!J24</f>
        <v>14.454259894557563</v>
      </c>
      <c r="K24" s="633">
        <f>'3. BL Demand'!K24</f>
        <v>14.461999923393615</v>
      </c>
      <c r="L24" s="636">
        <f>'3. BL Demand'!L24</f>
        <v>14.370607070479952</v>
      </c>
      <c r="M24" s="636">
        <f>'3. BL Demand'!M24</f>
        <v>14.169335797064116</v>
      </c>
      <c r="N24" s="636">
        <f>'3. BL Demand'!N24</f>
        <v>14.060997724465643</v>
      </c>
      <c r="O24" s="636">
        <f>'3. BL Demand'!O24</f>
        <v>13.855288007821395</v>
      </c>
      <c r="P24" s="636">
        <f>'3. BL Demand'!P24</f>
        <v>13.742207344311467</v>
      </c>
      <c r="Q24" s="636">
        <f>'3. BL Demand'!Q24</f>
        <v>13.729998587816995</v>
      </c>
      <c r="R24" s="636">
        <f>'3. BL Demand'!R24</f>
        <v>13.621810705793626</v>
      </c>
      <c r="S24" s="636">
        <f>'3. BL Demand'!S24</f>
        <v>13.601125783341459</v>
      </c>
      <c r="T24" s="636">
        <f>'3. BL Demand'!T24</f>
        <v>13.480694659258216</v>
      </c>
      <c r="U24" s="636">
        <f>'3. BL Demand'!U24</f>
        <v>13.362538676964146</v>
      </c>
      <c r="V24" s="636">
        <f>'3. BL Demand'!V24</f>
        <v>13.153308373057927</v>
      </c>
      <c r="W24" s="636">
        <f>'3. BL Demand'!W24</f>
        <v>12.941772026800624</v>
      </c>
      <c r="X24" s="636">
        <f>'3. BL Demand'!X24</f>
        <v>12.72972765869639</v>
      </c>
      <c r="Y24" s="636">
        <f>'3. BL Demand'!Y24</f>
        <v>12.519850354168033</v>
      </c>
      <c r="Z24" s="636">
        <f>'3. BL Demand'!Z24</f>
        <v>12.309896297539677</v>
      </c>
      <c r="AA24" s="636">
        <f>'3. BL Demand'!AA24</f>
        <v>12.100782717536937</v>
      </c>
      <c r="AB24" s="636">
        <f>'3. BL Demand'!AB24</f>
        <v>11.889377556992741</v>
      </c>
      <c r="AC24" s="636">
        <f>'3. BL Demand'!AC24</f>
        <v>11.676468148917944</v>
      </c>
      <c r="AD24" s="636">
        <f>'3. BL Demand'!AD24</f>
        <v>11.462161738036063</v>
      </c>
      <c r="AE24" s="636">
        <f>'3. BL Demand'!AE24</f>
        <v>11.246616334314325</v>
      </c>
      <c r="AF24" s="636">
        <f>'3. BL Demand'!AF24</f>
        <v>11.029892285201756</v>
      </c>
      <c r="AG24" s="636">
        <f>'3. BL Demand'!AG24</f>
        <v>10.81212397884196</v>
      </c>
      <c r="AH24" s="636">
        <f>'3. BL Demand'!AH24</f>
        <v>10.593675154972841</v>
      </c>
      <c r="AI24" s="636">
        <f>'3. BL Demand'!AI24</f>
        <v>10.374686486493209</v>
      </c>
      <c r="AJ24" s="637">
        <f>'3. BL Demand'!AJ24</f>
        <v>10.155368854646643</v>
      </c>
      <c r="AK24" s="637">
        <f>'3. BL Demand'!AK24</f>
        <v>9.9353475529625221</v>
      </c>
      <c r="AL24" s="637">
        <f>'3. BL Demand'!AL24</f>
        <v>9.7171457915896831</v>
      </c>
      <c r="AM24" s="637">
        <f>'3. BL Demand'!AM24</f>
        <v>9.4978657987365853</v>
      </c>
      <c r="AN24" s="637">
        <f>'3. BL Demand'!AN24</f>
        <v>9.2784508555917835</v>
      </c>
      <c r="AO24" s="637">
        <f>'3. BL Demand'!AO24</f>
        <v>9.0590180491282357</v>
      </c>
    </row>
    <row r="25" spans="1:41" x14ac:dyDescent="0.2">
      <c r="A25" s="338"/>
      <c r="B25" s="968"/>
      <c r="C25" s="290" t="s">
        <v>684</v>
      </c>
      <c r="D25" s="560" t="s">
        <v>240</v>
      </c>
      <c r="E25" s="635" t="s">
        <v>672</v>
      </c>
      <c r="F25" s="556" t="s">
        <v>215</v>
      </c>
      <c r="G25" s="556">
        <v>1</v>
      </c>
      <c r="H25" s="626">
        <f>'3. BL Demand'!H25</f>
        <v>18.370582543181733</v>
      </c>
      <c r="I25" s="633">
        <f>'3. BL Demand'!I25</f>
        <v>18.599189032218547</v>
      </c>
      <c r="J25" s="633">
        <f>'3. BL Demand'!J25</f>
        <v>18.610057335672231</v>
      </c>
      <c r="K25" s="633">
        <f>'3. BL Demand'!K25</f>
        <v>18.620022728675362</v>
      </c>
      <c r="L25" s="636">
        <f>'3. BL Demand'!L25</f>
        <v>18.502353180376019</v>
      </c>
      <c r="M25" s="636">
        <f>'3. BL Demand'!M25</f>
        <v>18.243213662640986</v>
      </c>
      <c r="N25" s="636">
        <f>'3. BL Demand'!N25</f>
        <v>18.103726912201903</v>
      </c>
      <c r="O25" s="636">
        <f>'3. BL Demand'!O25</f>
        <v>17.838872838096329</v>
      </c>
      <c r="P25" s="636">
        <f>'3. BL Demand'!P25</f>
        <v>17.693279936984318</v>
      </c>
      <c r="Q25" s="636">
        <f>'3. BL Demand'!Q25</f>
        <v>17.677560995992749</v>
      </c>
      <c r="R25" s="636">
        <f>'3. BL Demand'!R25</f>
        <v>17.538267617973585</v>
      </c>
      <c r="S25" s="636">
        <f>'3. BL Demand'!S25</f>
        <v>17.511635497365063</v>
      </c>
      <c r="T25" s="636">
        <f>'3. BL Demand'!T25</f>
        <v>17.356578777717143</v>
      </c>
      <c r="U25" s="636">
        <f>'3. BL Demand'!U25</f>
        <v>17.204451334244698</v>
      </c>
      <c r="V25" s="636">
        <f>'3. BL Demand'!V25</f>
        <v>16.935064455880834</v>
      </c>
      <c r="W25" s="636">
        <f>'3. BL Demand'!W25</f>
        <v>16.662708516445342</v>
      </c>
      <c r="X25" s="636">
        <f>'3. BL Demand'!X25</f>
        <v>16.389698491932634</v>
      </c>
      <c r="Y25" s="636">
        <f>'3. BL Demand'!Y25</f>
        <v>16.119478591417373</v>
      </c>
      <c r="Z25" s="636">
        <f>'3. BL Demand'!Z25</f>
        <v>15.849159871523463</v>
      </c>
      <c r="AA25" s="636">
        <f>'3. BL Demand'!AA25</f>
        <v>15.579923276782006</v>
      </c>
      <c r="AB25" s="636">
        <f>'3. BL Demand'!AB25</f>
        <v>15.307736240746644</v>
      </c>
      <c r="AC25" s="636">
        <f>'3. BL Demand'!AC25</f>
        <v>15.033612465438859</v>
      </c>
      <c r="AD25" s="636">
        <f>'3. BL Demand'!AD25</f>
        <v>14.757690029907197</v>
      </c>
      <c r="AE25" s="636">
        <f>'3. BL Demand'!AE25</f>
        <v>14.4801723741459</v>
      </c>
      <c r="AF25" s="636">
        <f>'3. BL Demand'!AF25</f>
        <v>14.201137196321085</v>
      </c>
      <c r="AG25" s="636">
        <f>'3. BL Demand'!AG25</f>
        <v>13.920757523005955</v>
      </c>
      <c r="AH25" s="636">
        <f>'3. BL Demand'!AH25</f>
        <v>13.639501674088695</v>
      </c>
      <c r="AI25" s="636">
        <f>'3. BL Demand'!AI25</f>
        <v>13.357550767850807</v>
      </c>
      <c r="AJ25" s="637">
        <f>'3. BL Demand'!AJ25</f>
        <v>13.075176316778064</v>
      </c>
      <c r="AK25" s="637">
        <f>'3. BL Demand'!AK25</f>
        <v>12.791895881163892</v>
      </c>
      <c r="AL25" s="637">
        <f>'3. BL Demand'!AL25</f>
        <v>12.510958128590191</v>
      </c>
      <c r="AM25" s="637">
        <f>'3. BL Demand'!AM25</f>
        <v>12.228632138236405</v>
      </c>
      <c r="AN25" s="637">
        <f>'3. BL Demand'!AN25</f>
        <v>11.946132397536054</v>
      </c>
      <c r="AO25" s="637">
        <f>'3. BL Demand'!AO25</f>
        <v>11.663609657568459</v>
      </c>
    </row>
    <row r="26" spans="1:41" x14ac:dyDescent="0.2">
      <c r="A26" s="338"/>
      <c r="B26" s="968"/>
      <c r="C26" s="290" t="s">
        <v>685</v>
      </c>
      <c r="D26" s="560" t="s">
        <v>242</v>
      </c>
      <c r="E26" s="635" t="s">
        <v>672</v>
      </c>
      <c r="F26" s="556" t="s">
        <v>215</v>
      </c>
      <c r="G26" s="556">
        <v>1</v>
      </c>
      <c r="H26" s="626">
        <f>'3. BL Demand'!H26</f>
        <v>1.3404683195276368</v>
      </c>
      <c r="I26" s="633">
        <f>'3. BL Demand'!I26</f>
        <v>1.3571493232721821</v>
      </c>
      <c r="J26" s="633">
        <f>'3. BL Demand'!J26</f>
        <v>1.3579423637994723</v>
      </c>
      <c r="K26" s="633">
        <f>'3. BL Demand'!K26</f>
        <v>1.3586695205774864</v>
      </c>
      <c r="L26" s="636">
        <f>'3. BL Demand'!L26</f>
        <v>1.3500833855816237</v>
      </c>
      <c r="M26" s="636">
        <f>'3. BL Demand'!M26</f>
        <v>1.3311744417283211</v>
      </c>
      <c r="N26" s="636">
        <f>'3. BL Demand'!N26</f>
        <v>1.3209963447889377</v>
      </c>
      <c r="O26" s="636">
        <f>'3. BL Demand'!O26</f>
        <v>1.3016704200501974</v>
      </c>
      <c r="P26" s="636">
        <f>'3. BL Demand'!P26</f>
        <v>1.2910467682944613</v>
      </c>
      <c r="Q26" s="636">
        <f>'3. BL Demand'!Q26</f>
        <v>1.2898997854828822</v>
      </c>
      <c r="R26" s="636">
        <f>'3. BL Demand'!R26</f>
        <v>1.2797357985806825</v>
      </c>
      <c r="S26" s="636">
        <f>'3. BL Demand'!S26</f>
        <v>1.2777925007090094</v>
      </c>
      <c r="T26" s="636">
        <f>'3. BL Demand'!T26</f>
        <v>1.2664782911607084</v>
      </c>
      <c r="U26" s="636">
        <f>'3. BL Demand'!U26</f>
        <v>1.2553778256187906</v>
      </c>
      <c r="V26" s="636">
        <f>'3. BL Demand'!V26</f>
        <v>1.2357211503177001</v>
      </c>
      <c r="W26" s="636">
        <f>'3. BL Demand'!W26</f>
        <v>1.2158478279780138</v>
      </c>
      <c r="X26" s="636">
        <f>'3. BL Demand'!X26</f>
        <v>1.1959267782283654</v>
      </c>
      <c r="Y26" s="636">
        <f>'3. BL Demand'!Y26</f>
        <v>1.1762093188013067</v>
      </c>
      <c r="Z26" s="636">
        <f>'3. BL Demand'!Z26</f>
        <v>1.1564846487021792</v>
      </c>
      <c r="AA26" s="636">
        <f>'3. BL Demand'!AA26</f>
        <v>1.1368389393263285</v>
      </c>
      <c r="AB26" s="636">
        <f>'3. BL Demand'!AB26</f>
        <v>1.116977941563525</v>
      </c>
      <c r="AC26" s="636">
        <f>'3. BL Demand'!AC26</f>
        <v>1.0969756234244206</v>
      </c>
      <c r="AD26" s="636">
        <f>'3. BL Demand'!AD26</f>
        <v>1.0768420602884832</v>
      </c>
      <c r="AE26" s="636">
        <f>'3. BL Demand'!AE26</f>
        <v>1.0565920968056612</v>
      </c>
      <c r="AF26" s="636">
        <f>'3. BL Demand'!AF26</f>
        <v>1.0362314024711885</v>
      </c>
      <c r="AG26" s="636">
        <f>'3. BL Demand'!AG26</f>
        <v>1.0157726027224601</v>
      </c>
      <c r="AH26" s="636">
        <f>'3. BL Demand'!AH26</f>
        <v>0.99524987001819065</v>
      </c>
      <c r="AI26" s="636">
        <f>'3. BL Demand'!AI26</f>
        <v>0.97467642023315537</v>
      </c>
      <c r="AJ26" s="637">
        <f>'3. BL Demand'!AJ26</f>
        <v>0.95407206514439924</v>
      </c>
      <c r="AK26" s="637">
        <f>'3. BL Demand'!AK26</f>
        <v>0.9334016019954926</v>
      </c>
      <c r="AL26" s="637">
        <f>'3. BL Demand'!AL26</f>
        <v>0.91290208020846519</v>
      </c>
      <c r="AM26" s="637">
        <f>'3. BL Demand'!AM26</f>
        <v>0.89230126121108522</v>
      </c>
      <c r="AN26" s="637">
        <f>'3. BL Demand'!AN26</f>
        <v>0.87168776396387126</v>
      </c>
      <c r="AO26" s="637">
        <f>'3. BL Demand'!AO26</f>
        <v>0.85107258850155232</v>
      </c>
    </row>
    <row r="27" spans="1:41" x14ac:dyDescent="0.2">
      <c r="A27" s="338"/>
      <c r="B27" s="968"/>
      <c r="C27" s="286" t="s">
        <v>686</v>
      </c>
      <c r="D27" s="419" t="s">
        <v>244</v>
      </c>
      <c r="E27" s="420" t="s">
        <v>687</v>
      </c>
      <c r="F27" s="556" t="s">
        <v>215</v>
      </c>
      <c r="G27" s="556">
        <v>1</v>
      </c>
      <c r="H27" s="921">
        <f t="shared" ref="H27:AJ27" si="9">((H9+H10)*1000000)/((H54+H55)*1000)</f>
        <v>137.30360388359557</v>
      </c>
      <c r="I27" s="633">
        <f t="shared" si="9"/>
        <v>140.59799136991916</v>
      </c>
      <c r="J27" s="633">
        <f t="shared" si="9"/>
        <v>140.84049450672322</v>
      </c>
      <c r="K27" s="633">
        <f t="shared" si="9"/>
        <v>141.10513663874536</v>
      </c>
      <c r="L27" s="557">
        <f t="shared" si="9"/>
        <v>140.40222724244614</v>
      </c>
      <c r="M27" s="557">
        <f t="shared" si="9"/>
        <v>138.43674177819025</v>
      </c>
      <c r="N27" s="557">
        <f t="shared" si="9"/>
        <v>137.40568722271388</v>
      </c>
      <c r="O27" s="557">
        <f t="shared" si="9"/>
        <v>135.39445942377512</v>
      </c>
      <c r="P27" s="557">
        <f t="shared" si="9"/>
        <v>134.3123356338445</v>
      </c>
      <c r="Q27" s="557">
        <f t="shared" si="9"/>
        <v>134.32076288787158</v>
      </c>
      <c r="R27" s="557">
        <f t="shared" si="9"/>
        <v>133.39028114438611</v>
      </c>
      <c r="S27" s="557">
        <f t="shared" si="9"/>
        <v>133.43115275093882</v>
      </c>
      <c r="T27" s="557">
        <f t="shared" si="9"/>
        <v>132.46671371607357</v>
      </c>
      <c r="U27" s="557">
        <f t="shared" si="9"/>
        <v>131.63471728379628</v>
      </c>
      <c r="V27" s="557">
        <f t="shared" si="9"/>
        <v>129.90291237679378</v>
      </c>
      <c r="W27" s="557">
        <f t="shared" si="9"/>
        <v>128.18122622648909</v>
      </c>
      <c r="X27" s="557">
        <f t="shared" si="9"/>
        <v>126.51269882532557</v>
      </c>
      <c r="Y27" s="557">
        <f t="shared" si="9"/>
        <v>124.9679840841011</v>
      </c>
      <c r="Z27" s="557">
        <f t="shared" si="9"/>
        <v>123.48509865662375</v>
      </c>
      <c r="AA27" s="557">
        <f t="shared" si="9"/>
        <v>122.04134036572862</v>
      </c>
      <c r="AB27" s="557">
        <f t="shared" si="9"/>
        <v>120.5703355482047</v>
      </c>
      <c r="AC27" s="557">
        <f t="shared" si="9"/>
        <v>119.08268216532319</v>
      </c>
      <c r="AD27" s="557">
        <f t="shared" si="9"/>
        <v>117.58093464256496</v>
      </c>
      <c r="AE27" s="557">
        <f t="shared" si="9"/>
        <v>116.05808894200469</v>
      </c>
      <c r="AF27" s="557">
        <f t="shared" si="9"/>
        <v>114.52591553458173</v>
      </c>
      <c r="AG27" s="557">
        <f t="shared" si="9"/>
        <v>112.97031391590575</v>
      </c>
      <c r="AH27" s="557">
        <f t="shared" si="9"/>
        <v>111.39320572777915</v>
      </c>
      <c r="AI27" s="557">
        <f t="shared" si="9"/>
        <v>109.80069326946261</v>
      </c>
      <c r="AJ27" s="872">
        <f t="shared" si="9"/>
        <v>108.19595112885519</v>
      </c>
      <c r="AK27" s="872">
        <f t="shared" ref="AK27:AO27" si="10">((AK9+AK10)*1000000)/((AK54+AK55)*1000)</f>
        <v>106.56412446748648</v>
      </c>
      <c r="AL27" s="872">
        <f t="shared" si="10"/>
        <v>105.01292955004784</v>
      </c>
      <c r="AM27" s="872">
        <f t="shared" si="10"/>
        <v>103.4083974672853</v>
      </c>
      <c r="AN27" s="872">
        <f t="shared" si="10"/>
        <v>101.77744461547505</v>
      </c>
      <c r="AO27" s="872">
        <f t="shared" si="10"/>
        <v>100.11859254281535</v>
      </c>
    </row>
    <row r="28" spans="1:41" x14ac:dyDescent="0.2">
      <c r="A28" s="338"/>
      <c r="B28" s="968"/>
      <c r="C28" s="286" t="s">
        <v>688</v>
      </c>
      <c r="D28" s="419" t="s">
        <v>247</v>
      </c>
      <c r="E28" s="287" t="s">
        <v>652</v>
      </c>
      <c r="F28" s="421" t="s">
        <v>72</v>
      </c>
      <c r="G28" s="421">
        <v>1</v>
      </c>
      <c r="H28" s="414">
        <f>'3. BL Demand'!H28+'6. Preferred (Scenario Yr)'!H57</f>
        <v>2.9472181728404011E-2</v>
      </c>
      <c r="I28" s="633">
        <f>'3. BL Demand'!I28+'6. Preferred (Scenario Yr)'!I57</f>
        <v>2.9886152144525353E-2</v>
      </c>
      <c r="J28" s="633">
        <f>'3. BL Demand'!J28+'6. Preferred (Scenario Yr)'!J57</f>
        <v>3.0084221117863033E-2</v>
      </c>
      <c r="K28" s="633">
        <f>'3. BL Demand'!K28+'6. Preferred (Scenario Yr)'!K57</f>
        <v>3.0272359982285453E-2</v>
      </c>
      <c r="L28" s="557">
        <f>'3. BL Demand'!L28+'6. Preferred (Scenario Yr)'!L57</f>
        <v>3.0394902766397121E-2</v>
      </c>
      <c r="M28" s="557">
        <f>'3. BL Demand'!M28+'6. Preferred (Scenario Yr)'!M57</f>
        <v>3.0395442517710841E-2</v>
      </c>
      <c r="N28" s="557">
        <f>'3. BL Demand'!N28+'6. Preferred (Scenario Yr)'!N57</f>
        <v>3.0395405160624302E-2</v>
      </c>
      <c r="O28" s="557">
        <f>'3. BL Demand'!O28+'6. Preferred (Scenario Yr)'!O57</f>
        <v>3.0397844114539684E-2</v>
      </c>
      <c r="P28" s="557">
        <f>'3. BL Demand'!P28+'6. Preferred (Scenario Yr)'!P57</f>
        <v>3.0424679504114153E-2</v>
      </c>
      <c r="Q28" s="557">
        <f>'3. BL Demand'!Q28+'6. Preferred (Scenario Yr)'!Q57</f>
        <v>3.0511151394737306E-2</v>
      </c>
      <c r="R28" s="557">
        <f>'3. BL Demand'!R28+'6. Preferred (Scenario Yr)'!R57</f>
        <v>3.0609514796443534E-2</v>
      </c>
      <c r="S28" s="557">
        <f>'3. BL Demand'!S28+'6. Preferred (Scenario Yr)'!S57</f>
        <v>3.0708901005132579E-2</v>
      </c>
      <c r="T28" s="557">
        <f>'3. BL Demand'!T28+'6. Preferred (Scenario Yr)'!T57</f>
        <v>3.082858103116571E-2</v>
      </c>
      <c r="U28" s="557">
        <f>'3. BL Demand'!U28+'6. Preferred (Scenario Yr)'!U57</f>
        <v>3.1018017501824424E-2</v>
      </c>
      <c r="V28" s="557">
        <f>'3. BL Demand'!V28+'6. Preferred (Scenario Yr)'!V57</f>
        <v>3.1247668592113798E-2</v>
      </c>
      <c r="W28" s="557">
        <f>'3. BL Demand'!W28+'6. Preferred (Scenario Yr)'!W57</f>
        <v>3.1492613830097195E-2</v>
      </c>
      <c r="X28" s="557">
        <f>'3. BL Demand'!X28+'6. Preferred (Scenario Yr)'!X57</f>
        <v>3.1774953400109093E-2</v>
      </c>
      <c r="Y28" s="557">
        <f>'3. BL Demand'!Y28+'6. Preferred (Scenario Yr)'!Y57</f>
        <v>3.2113631565632683E-2</v>
      </c>
      <c r="Z28" s="557">
        <f>'3. BL Demand'!Z28+'6. Preferred (Scenario Yr)'!Z57</f>
        <v>3.2488938718706208E-2</v>
      </c>
      <c r="AA28" s="557">
        <f>'3. BL Demand'!AA28+'6. Preferred (Scenario Yr)'!AA57</f>
        <v>3.2881240885760318E-2</v>
      </c>
      <c r="AB28" s="557">
        <f>'3. BL Demand'!AB28+'6. Preferred (Scenario Yr)'!AB57</f>
        <v>3.3273574973730846E-2</v>
      </c>
      <c r="AC28" s="557">
        <f>'3. BL Demand'!AC28+'6. Preferred (Scenario Yr)'!AC57</f>
        <v>3.366595309669141E-2</v>
      </c>
      <c r="AD28" s="557">
        <f>'3. BL Demand'!AD28+'6. Preferred (Scenario Yr)'!AD57</f>
        <v>3.4058382156091443E-2</v>
      </c>
      <c r="AE28" s="557">
        <f>'3. BL Demand'!AE28+'6. Preferred (Scenario Yr)'!AE57</f>
        <v>3.4451883611468295E-2</v>
      </c>
      <c r="AF28" s="557">
        <f>'3. BL Demand'!AF28+'6. Preferred (Scenario Yr)'!AF57</f>
        <v>3.4848530980075919E-2</v>
      </c>
      <c r="AG28" s="557">
        <f>'3. BL Demand'!AG28+'6. Preferred (Scenario Yr)'!AG57</f>
        <v>3.5245294417576713E-2</v>
      </c>
      <c r="AH28" s="557">
        <f>'3. BL Demand'!AH28+'6. Preferred (Scenario Yr)'!AH57</f>
        <v>3.5642813454163959E-2</v>
      </c>
      <c r="AI28" s="557">
        <f>'3. BL Demand'!AI28+'6. Preferred (Scenario Yr)'!AI57</f>
        <v>3.6043705261663804E-2</v>
      </c>
      <c r="AJ28" s="872">
        <f>'3. BL Demand'!AJ28+'6. Preferred (Scenario Yr)'!AJ57</f>
        <v>3.6448433024881169E-2</v>
      </c>
      <c r="AK28" s="872">
        <f>'3. BL Demand'!AK28+'6. Preferred (Scenario Yr)'!AK57</f>
        <v>3.6864824852987622E-2</v>
      </c>
      <c r="AL28" s="872">
        <f>'3. BL Demand'!AL28+'6. Preferred (Scenario Yr)'!AL57</f>
        <v>3.731490411033931E-2</v>
      </c>
      <c r="AM28" s="872">
        <f>'3. BL Demand'!AM28+'6. Preferred (Scenario Yr)'!AM57</f>
        <v>3.7765026564017729E-2</v>
      </c>
      <c r="AN28" s="872">
        <f>'3. BL Demand'!AN28+'6. Preferred (Scenario Yr)'!AN57</f>
        <v>3.8215200985535686E-2</v>
      </c>
      <c r="AO28" s="872">
        <f>'3. BL Demand'!AO28+'6. Preferred (Scenario Yr)'!AO57</f>
        <v>3.86654084180693E-2</v>
      </c>
    </row>
    <row r="29" spans="1:41" ht="15.75" thickBot="1" x14ac:dyDescent="0.25">
      <c r="A29" s="338"/>
      <c r="B29" s="969"/>
      <c r="C29" s="320" t="s">
        <v>689</v>
      </c>
      <c r="D29" s="416" t="s">
        <v>249</v>
      </c>
      <c r="E29" s="321" t="s">
        <v>652</v>
      </c>
      <c r="F29" s="322" t="s">
        <v>72</v>
      </c>
      <c r="G29" s="322">
        <v>1</v>
      </c>
      <c r="H29" s="306">
        <f>'3. BL Demand'!H29+'6. Preferred (Scenario Yr)'!H34</f>
        <v>1.3253604343925272E-2</v>
      </c>
      <c r="I29" s="869">
        <f>'3. BL Demand'!I29+'6. Preferred (Scenario Yr)'!I34</f>
        <v>1.3439766337493417E-2</v>
      </c>
      <c r="J29" s="869">
        <f>'3. BL Demand'!J29+'6. Preferred (Scenario Yr)'!J34</f>
        <v>1.3528837714346905E-2</v>
      </c>
      <c r="K29" s="869">
        <f>'3. BL Demand'!K29+'6. Preferred (Scenario Yr)'!K34</f>
        <v>1.3613443533276384E-2</v>
      </c>
      <c r="L29" s="870">
        <f>'3. BL Demand'!L29+'6. Preferred (Scenario Yr)'!L34</f>
        <v>1.3668550874524007E-2</v>
      </c>
      <c r="M29" s="870">
        <f>'3. BL Demand'!M29+'6. Preferred (Scenario Yr)'!M34</f>
        <v>1.3668793600034528E-2</v>
      </c>
      <c r="N29" s="870">
        <f>'3. BL Demand'!N29+'6. Preferred (Scenario Yr)'!N34</f>
        <v>1.3668776800598064E-2</v>
      </c>
      <c r="O29" s="870">
        <f>'3. BL Demand'!O29+'6. Preferred (Scenario Yr)'!O34</f>
        <v>1.3669873595212913E-2</v>
      </c>
      <c r="P29" s="870">
        <f>'3. BL Demand'!P29+'6. Preferred (Scenario Yr)'!P34</f>
        <v>1.3681941437326289E-2</v>
      </c>
      <c r="Q29" s="870">
        <f>'3. BL Demand'!Q29+'6. Preferred (Scenario Yr)'!Q34</f>
        <v>1.3720827741562323E-2</v>
      </c>
      <c r="R29" s="870">
        <f>'3. BL Demand'!R29+'6. Preferred (Scenario Yr)'!R34</f>
        <v>1.3765061643896079E-2</v>
      </c>
      <c r="S29" s="870">
        <f>'3. BL Demand'!S29+'6. Preferred (Scenario Yr)'!S34</f>
        <v>1.3809755501288315E-2</v>
      </c>
      <c r="T29" s="870">
        <f>'3. BL Demand'!T29+'6. Preferred (Scenario Yr)'!T34</f>
        <v>1.3863575463703421E-2</v>
      </c>
      <c r="U29" s="870">
        <f>'3. BL Demand'!U29+'6. Preferred (Scenario Yr)'!U34</f>
        <v>1.3948764814582066E-2</v>
      </c>
      <c r="V29" s="870">
        <f>'3. BL Demand'!V29+'6. Preferred (Scenario Yr)'!V34</f>
        <v>1.4052038631087921E-2</v>
      </c>
      <c r="W29" s="870">
        <f>'3. BL Demand'!W29+'6. Preferred (Scenario Yr)'!W34</f>
        <v>1.4162190207244628E-2</v>
      </c>
      <c r="X29" s="870">
        <f>'3. BL Demand'!X29+'6. Preferred (Scenario Yr)'!X34</f>
        <v>1.4289157969117694E-2</v>
      </c>
      <c r="Y29" s="870">
        <f>'3. BL Demand'!Y29+'6. Preferred (Scenario Yr)'!Y34</f>
        <v>1.4441461128997099E-2</v>
      </c>
      <c r="Z29" s="870">
        <f>'3. BL Demand'!Z29+'6. Preferred (Scenario Yr)'!Z34</f>
        <v>1.4610236300109986E-2</v>
      </c>
      <c r="AA29" s="870">
        <f>'3. BL Demand'!AA29+'6. Preferred (Scenario Yr)'!AA34</f>
        <v>1.4786654108377933E-2</v>
      </c>
      <c r="AB29" s="870">
        <f>'3. BL Demand'!AB29+'6. Preferred (Scenario Yr)'!AB34</f>
        <v>1.4963086271443242E-2</v>
      </c>
      <c r="AC29" s="870">
        <f>'3. BL Demand'!AC29+'6. Preferred (Scenario Yr)'!AC34</f>
        <v>1.5139538236990109E-2</v>
      </c>
      <c r="AD29" s="870">
        <f>'3. BL Demand'!AD29+'6. Preferred (Scenario Yr)'!AD34</f>
        <v>1.531601310859197E-2</v>
      </c>
      <c r="AE29" s="870">
        <f>'3. BL Demand'!AE29+'6. Preferred (Scenario Yr)'!AE34</f>
        <v>1.549297023536271E-2</v>
      </c>
      <c r="AF29" s="870">
        <f>'3. BL Demand'!AF29+'6. Preferred (Scenario Yr)'!AF34</f>
        <v>1.5671342075494182E-2</v>
      </c>
      <c r="AG29" s="870">
        <f>'3. BL Demand'!AG29+'6. Preferred (Scenario Yr)'!AG34</f>
        <v>1.5849766111666004E-2</v>
      </c>
      <c r="AH29" s="870">
        <f>'3. BL Demand'!AH29+'6. Preferred (Scenario Yr)'!AH34</f>
        <v>1.6028529939829703E-2</v>
      </c>
      <c r="AI29" s="870">
        <f>'3. BL Demand'!AI29+'6. Preferred (Scenario Yr)'!AI34</f>
        <v>1.6208810498978241E-2</v>
      </c>
      <c r="AJ29" s="873">
        <f>'3. BL Demand'!AJ29+'6. Preferred (Scenario Yr)'!AJ34</f>
        <v>1.6390816082756082E-2</v>
      </c>
      <c r="AK29" s="873">
        <f>'3. BL Demand'!AK29+'6. Preferred (Scenario Yr)'!AK34</f>
        <v>1.6578066982354329E-2</v>
      </c>
      <c r="AL29" s="873">
        <f>'3. BL Demand'!AL29+'6. Preferred (Scenario Yr)'!AL34</f>
        <v>1.6780467077987495E-2</v>
      </c>
      <c r="AM29" s="873">
        <f>'3. BL Demand'!AM29+'6. Preferred (Scenario Yr)'!AM34</f>
        <v>1.6982886598956349E-2</v>
      </c>
      <c r="AN29" s="873">
        <f>'3. BL Demand'!AN29+'6. Preferred (Scenario Yr)'!AN34</f>
        <v>1.7185329489799554E-2</v>
      </c>
      <c r="AO29" s="873">
        <f>'3. BL Demand'!AO29+'6. Preferred (Scenario Yr)'!AO34</f>
        <v>1.7387787225656429E-2</v>
      </c>
    </row>
    <row r="30" spans="1:41" x14ac:dyDescent="0.2">
      <c r="A30" s="338"/>
      <c r="B30" s="970" t="s">
        <v>250</v>
      </c>
      <c r="C30" s="284" t="s">
        <v>690</v>
      </c>
      <c r="D30" s="638" t="s">
        <v>252</v>
      </c>
      <c r="E30" s="287" t="s">
        <v>652</v>
      </c>
      <c r="F30" s="421" t="s">
        <v>72</v>
      </c>
      <c r="G30" s="421">
        <v>2</v>
      </c>
      <c r="H30" s="410">
        <f>'3. BL Demand'!H30+'6. Preferred (Scenario Yr)'!H60</f>
        <v>9.4939077966272635E-3</v>
      </c>
      <c r="I30" s="537">
        <f>'3. BL Demand'!I30+'6. Preferred (Scenario Yr)'!I60</f>
        <v>9.5375286102659575E-3</v>
      </c>
      <c r="J30" s="537">
        <f>'3. BL Demand'!J30+'6. Preferred (Scenario Yr)'!J60</f>
        <v>9.5577124429179657E-3</v>
      </c>
      <c r="K30" s="537">
        <f>'3. BL Demand'!K30+'6. Preferred (Scenario Yr)'!K60</f>
        <v>9.5769509345873353E-3</v>
      </c>
      <c r="L30" s="579">
        <f>'3. BL Demand'!L30+'6. Preferred (Scenario Yr)'!L60</f>
        <v>9.5953303448048505E-3</v>
      </c>
      <c r="M30" s="579">
        <f>'3. BL Demand'!M30+'6. Preferred (Scenario Yr)'!M60</f>
        <v>9.6129255711483799E-3</v>
      </c>
      <c r="N30" s="579">
        <f>'3. BL Demand'!N30+'6. Preferred (Scenario Yr)'!N60</f>
        <v>9.6298020665861756E-3</v>
      </c>
      <c r="O30" s="579">
        <f>'3. BL Demand'!O30+'6. Preferred (Scenario Yr)'!O60</f>
        <v>9.6460173680491118E-3</v>
      </c>
      <c r="P30" s="579">
        <f>'3. BL Demand'!P30+'6. Preferred (Scenario Yr)'!P60</f>
        <v>9.6616223272490264E-3</v>
      </c>
      <c r="Q30" s="579">
        <f>'3. BL Demand'!Q30+'6. Preferred (Scenario Yr)'!Q60</f>
        <v>9.6766621108136733E-3</v>
      </c>
      <c r="R30" s="579">
        <f>'3. BL Demand'!R30+'6. Preferred (Scenario Yr)'!R60</f>
        <v>9.6911770198061346E-3</v>
      </c>
      <c r="S30" s="579">
        <f>'3. BL Demand'!S30+'6. Preferred (Scenario Yr)'!S60</f>
        <v>9.7052031664507307E-3</v>
      </c>
      <c r="T30" s="579">
        <f>'3. BL Demand'!T30+'6. Preferred (Scenario Yr)'!T60</f>
        <v>9.718773036951343E-3</v>
      </c>
      <c r="U30" s="579">
        <f>'3. BL Demand'!U30+'6. Preferred (Scenario Yr)'!U60</f>
        <v>9.7319159626873594E-3</v>
      </c>
      <c r="V30" s="579">
        <f>'3. BL Demand'!V30+'6. Preferred (Scenario Yr)'!V60</f>
        <v>9.7446585171424224E-3</v>
      </c>
      <c r="W30" s="579">
        <f>'3. BL Demand'!W30+'6. Preferred (Scenario Yr)'!W60</f>
        <v>9.7570248521998588E-3</v>
      </c>
      <c r="X30" s="579">
        <f>'3. BL Demand'!X30+'6. Preferred (Scenario Yr)'!X60</f>
        <v>9.7690369846029513E-3</v>
      </c>
      <c r="Y30" s="579">
        <f>'3. BL Demand'!Y30+'6. Preferred (Scenario Yr)'!Y60</f>
        <v>9.7807150411975147E-3</v>
      </c>
      <c r="Z30" s="579">
        <f>'3. BL Demand'!Z30+'6. Preferred (Scenario Yr)'!Z60</f>
        <v>9.7920774698828546E-3</v>
      </c>
      <c r="AA30" s="579">
        <f>'3. BL Demand'!AA30+'6. Preferred (Scenario Yr)'!AA60</f>
        <v>9.8031412218753909E-3</v>
      </c>
      <c r="AB30" s="579">
        <f>'3. BL Demand'!AB30+'6. Preferred (Scenario Yr)'!AB60</f>
        <v>9.8139219098479849E-3</v>
      </c>
      <c r="AC30" s="579">
        <f>'3. BL Demand'!AC30+'6. Preferred (Scenario Yr)'!AC60</f>
        <v>9.8244339456824599E-3</v>
      </c>
      <c r="AD30" s="579">
        <f>'3. BL Demand'!AD30+'6. Preferred (Scenario Yr)'!AD60</f>
        <v>9.834690660913652E-3</v>
      </c>
      <c r="AE30" s="579">
        <f>'3. BL Demand'!AE30+'6. Preferred (Scenario Yr)'!AE60</f>
        <v>9.8447044124139096E-3</v>
      </c>
      <c r="AF30" s="579">
        <f>'3. BL Demand'!AF30+'6. Preferred (Scenario Yr)'!AF60</f>
        <v>9.8544866754391777E-3</v>
      </c>
      <c r="AG30" s="579">
        <f>'3. BL Demand'!AG30+'6. Preferred (Scenario Yr)'!AG60</f>
        <v>9.864048125810123E-3</v>
      </c>
      <c r="AH30" s="579">
        <f>'3. BL Demand'!AH30+'6. Preferred (Scenario Yr)'!AH60</f>
        <v>9.8733987127178485E-3</v>
      </c>
      <c r="AI30" s="579">
        <f>'3. BL Demand'!AI30+'6. Preferred (Scenario Yr)'!AI60</f>
        <v>9.882547723410632E-3</v>
      </c>
      <c r="AJ30" s="874">
        <f>'3. BL Demand'!AJ30+'6. Preferred (Scenario Yr)'!AJ60</f>
        <v>9.8915038408257366E-3</v>
      </c>
      <c r="AK30" s="874">
        <f>'3. BL Demand'!AK30+'6. Preferred (Scenario Yr)'!AK60</f>
        <v>9.9002751950710653E-3</v>
      </c>
      <c r="AL30" s="874">
        <f>'3. BL Demand'!AL30+'6. Preferred (Scenario Yr)'!AL60</f>
        <v>9.9088694095287397E-3</v>
      </c>
      <c r="AM30" s="874">
        <f>'3. BL Demand'!AM30+'6. Preferred (Scenario Yr)'!AM60</f>
        <v>9.9172936422417864E-3</v>
      </c>
      <c r="AN30" s="874">
        <f>'3. BL Demand'!AN30+'6. Preferred (Scenario Yr)'!AN60</f>
        <v>9.9255546231521736E-3</v>
      </c>
      <c r="AO30" s="874">
        <f>'3. BL Demand'!AO30+'6. Preferred (Scenario Yr)'!AO60</f>
        <v>9.9336586876800359E-3</v>
      </c>
    </row>
    <row r="31" spans="1:41" x14ac:dyDescent="0.2">
      <c r="A31" s="338"/>
      <c r="B31" s="971"/>
      <c r="C31" s="286" t="s">
        <v>691</v>
      </c>
      <c r="D31" s="638" t="s">
        <v>254</v>
      </c>
      <c r="E31" s="287" t="s">
        <v>652</v>
      </c>
      <c r="F31" s="421" t="s">
        <v>72</v>
      </c>
      <c r="G31" s="421">
        <v>2</v>
      </c>
      <c r="H31" s="414">
        <f>'3. BL Demand'!H31+'6. Preferred (Scenario Yr)'!H63</f>
        <v>7.8160387616315241E-4</v>
      </c>
      <c r="I31" s="537">
        <f>'3. BL Demand'!I31+'6. Preferred (Scenario Yr)'!I63</f>
        <v>7.3383392140598735E-4</v>
      </c>
      <c r="J31" s="537">
        <f>'3. BL Demand'!J31+'6. Preferred (Scenario Yr)'!J63</f>
        <v>7.110552091976768E-4</v>
      </c>
      <c r="K31" s="537">
        <f>'3. BL Demand'!K31+'6. Preferred (Scenario Yr)'!K63</f>
        <v>6.8898356396287824E-4</v>
      </c>
      <c r="L31" s="415">
        <f>'3. BL Demand'!L31+'6. Preferred (Scenario Yr)'!L63</f>
        <v>6.675970378539496E-4</v>
      </c>
      <c r="M31" s="415">
        <f>'3. BL Demand'!M31+'6. Preferred (Scenario Yr)'!M63</f>
        <v>6.4687436429961193E-4</v>
      </c>
      <c r="N31" s="415">
        <f>'3. BL Demand'!N31+'6. Preferred (Scenario Yr)'!N63</f>
        <v>6.2679493685765966E-4</v>
      </c>
      <c r="O31" s="415">
        <f>'3. BL Demand'!O31+'6. Preferred (Scenario Yr)'!O63</f>
        <v>6.0733878872409864E-4</v>
      </c>
      <c r="P31" s="415">
        <f>'3. BL Demand'!P31+'6. Preferred (Scenario Yr)'!P63</f>
        <v>5.8848657287833303E-4</v>
      </c>
      <c r="Q31" s="415">
        <f>'3. BL Demand'!Q31+'6. Preferred (Scenario Yr)'!Q63</f>
        <v>5.7021954284466078E-4</v>
      </c>
      <c r="R31" s="415">
        <f>'3. BL Demand'!R31+'6. Preferred (Scenario Yr)'!R63</f>
        <v>5.5251953405094487E-4</v>
      </c>
      <c r="S31" s="415">
        <f>'3. BL Demand'!S31+'6. Preferred (Scenario Yr)'!S63</f>
        <v>5.3536894576592406E-4</v>
      </c>
      <c r="T31" s="415">
        <f>'3. BL Demand'!T31+'6. Preferred (Scenario Yr)'!T63</f>
        <v>5.1875072359720289E-4</v>
      </c>
      <c r="U31" s="415">
        <f>'3. BL Demand'!U31+'6. Preferred (Scenario Yr)'!U63</f>
        <v>5.026483425325149E-4</v>
      </c>
      <c r="V31" s="415">
        <f>'3. BL Demand'!V31+'6. Preferred (Scenario Yr)'!V63</f>
        <v>4.8704579050739801E-4</v>
      </c>
      <c r="W31" s="415">
        <f>'3. BL Demand'!W31+'6. Preferred (Scenario Yr)'!W63</f>
        <v>4.7192755248294006E-4</v>
      </c>
      <c r="X31" s="415">
        <f>'3. BL Demand'!X31+'6. Preferred (Scenario Yr)'!X63</f>
        <v>4.5727859501776177E-4</v>
      </c>
      <c r="Y31" s="415">
        <f>'3. BL Demand'!Y31+'6. Preferred (Scenario Yr)'!Y63</f>
        <v>4.4308435131889683E-4</v>
      </c>
      <c r="Z31" s="415">
        <f>'3. BL Demand'!Z31+'6. Preferred (Scenario Yr)'!Z63</f>
        <v>4.2933070675670249E-4</v>
      </c>
      <c r="AA31" s="415">
        <f>'3. BL Demand'!AA31+'6. Preferred (Scenario Yr)'!AA63</f>
        <v>4.1600398482939731E-4</v>
      </c>
      <c r="AB31" s="415">
        <f>'3. BL Demand'!AB31+'6. Preferred (Scenario Yr)'!AB63</f>
        <v>4.0309093356326927E-4</v>
      </c>
      <c r="AC31" s="415">
        <f>'3. BL Demand'!AC31+'6. Preferred (Scenario Yr)'!AC63</f>
        <v>3.9057871233503139E-4</v>
      </c>
      <c r="AD31" s="415">
        <f>'3. BL Demand'!AD31+'6. Preferred (Scenario Yr)'!AD63</f>
        <v>3.7845487910322025E-4</v>
      </c>
      <c r="AE31" s="415">
        <f>'3. BL Demand'!AE31+'6. Preferred (Scenario Yr)'!AE63</f>
        <v>3.6670737803593998E-4</v>
      </c>
      <c r="AF31" s="415">
        <f>'3. BL Demand'!AF31+'6. Preferred (Scenario Yr)'!AF63</f>
        <v>3.5532452752265123E-4</v>
      </c>
      <c r="AG31" s="415">
        <f>'3. BL Demand'!AG31+'6. Preferred (Scenario Yr)'!AG63</f>
        <v>3.4429500855808089E-4</v>
      </c>
      <c r="AH31" s="415">
        <f>'3. BL Demand'!AH31+'6. Preferred (Scenario Yr)'!AH63</f>
        <v>3.3360785348670398E-4</v>
      </c>
      <c r="AI31" s="415">
        <f>'3. BL Demand'!AI31+'6. Preferred (Scenario Yr)'!AI63</f>
        <v>3.2325243509660523E-4</v>
      </c>
      <c r="AJ31" s="433">
        <f>'3. BL Demand'!AJ31+'6. Preferred (Scenario Yr)'!AJ63</f>
        <v>3.1321845605187322E-4</v>
      </c>
      <c r="AK31" s="433">
        <f>'3. BL Demand'!AK31+'6. Preferred (Scenario Yr)'!AK63</f>
        <v>3.0349593865302193E-4</v>
      </c>
      <c r="AL31" s="433">
        <f>'3. BL Demand'!AL31+'6. Preferred (Scenario Yr)'!AL63</f>
        <v>2.9407521491525457E-4</v>
      </c>
      <c r="AM31" s="433">
        <f>'3. BL Demand'!AM31+'6. Preferred (Scenario Yr)'!AM63</f>
        <v>2.8494691695470596E-4</v>
      </c>
      <c r="AN31" s="433">
        <f>'3. BL Demand'!AN31+'6. Preferred (Scenario Yr)'!AN63</f>
        <v>2.7610196767310186E-4</v>
      </c>
      <c r="AO31" s="433">
        <f>'3. BL Demand'!AO31+'6. Preferred (Scenario Yr)'!AO63</f>
        <v>2.6753157173157332E-4</v>
      </c>
    </row>
    <row r="32" spans="1:41" x14ac:dyDescent="0.2">
      <c r="A32" s="338"/>
      <c r="B32" s="971"/>
      <c r="C32" s="319" t="s">
        <v>692</v>
      </c>
      <c r="D32" s="638" t="s">
        <v>256</v>
      </c>
      <c r="E32" s="287" t="s">
        <v>652</v>
      </c>
      <c r="F32" s="421" t="s">
        <v>72</v>
      </c>
      <c r="G32" s="421">
        <v>2</v>
      </c>
      <c r="H32" s="414">
        <f>'3. BL Demand'!H32+'6. Preferred (Scenario Yr)'!H66</f>
        <v>2.582286485139244E-2</v>
      </c>
      <c r="I32" s="537">
        <f>'3. BL Demand'!I32+'6. Preferred (Scenario Yr)'!I66</f>
        <v>2.7890260216515653E-2</v>
      </c>
      <c r="J32" s="537">
        <f>'3. BL Demand'!J32+'6. Preferred (Scenario Yr)'!J66</f>
        <v>2.8846851673916096E-2</v>
      </c>
      <c r="K32" s="537">
        <f>'3. BL Demand'!K32+'6. Preferred (Scenario Yr)'!K66</f>
        <v>2.9772385981309039E-2</v>
      </c>
      <c r="L32" s="415">
        <f>'3. BL Demand'!L32+'6. Preferred (Scenario Yr)'!L66</f>
        <v>3.0548793662056397E-2</v>
      </c>
      <c r="M32" s="415">
        <f>'3. BL Demand'!M32+'6. Preferred (Scenario Yr)'!M66</f>
        <v>3.1053003730455275E-2</v>
      </c>
      <c r="N32" s="415">
        <f>'3. BL Demand'!N32+'6. Preferred (Scenario Yr)'!N66</f>
        <v>3.1547902240659773E-2</v>
      </c>
      <c r="O32" s="415">
        <f>'3. BL Demand'!O32+'6. Preferred (Scenario Yr)'!O66</f>
        <v>3.2038136373347105E-2</v>
      </c>
      <c r="P32" s="415">
        <f>'3. BL Demand'!P32+'6. Preferred (Scenario Yr)'!P66</f>
        <v>3.2572802929469388E-2</v>
      </c>
      <c r="Q32" s="415">
        <f>'3. BL Demand'!Q32+'6. Preferred (Scenario Yr)'!Q66</f>
        <v>3.3226781501421616E-2</v>
      </c>
      <c r="R32" s="415">
        <f>'3. BL Demand'!R32+'6. Preferred (Scenario Yr)'!R66</f>
        <v>3.3896953135705017E-2</v>
      </c>
      <c r="S32" s="415">
        <f>'3. BL Demand'!S32+'6. Preferred (Scenario Yr)'!S66</f>
        <v>3.4561603810796225E-2</v>
      </c>
      <c r="T32" s="415">
        <f>'3. BL Demand'!T32+'6. Preferred (Scenario Yr)'!T66</f>
        <v>3.5260388966304512E-2</v>
      </c>
      <c r="U32" s="415">
        <f>'3. BL Demand'!U32+'6. Preferred (Scenario Yr)'!U66</f>
        <v>3.6100890638642545E-2</v>
      </c>
      <c r="V32" s="415">
        <f>'3. BL Demand'!V32+'6. Preferred (Scenario Yr)'!V66</f>
        <v>3.7019462571202297E-2</v>
      </c>
      <c r="W32" s="415">
        <f>'3. BL Demand'!W32+'6. Preferred (Scenario Yr)'!W66</f>
        <v>3.7962990234702912E-2</v>
      </c>
      <c r="X32" s="415">
        <f>'3. BL Demand'!X32+'6. Preferred (Scenario Yr)'!X66</f>
        <v>3.8979122047477797E-2</v>
      </c>
      <c r="Y32" s="415">
        <f>'3. BL Demand'!Y32+'6. Preferred (Scenario Yr)'!Y66</f>
        <v>4.0108691996642944E-2</v>
      </c>
      <c r="Z32" s="415">
        <f>'3. BL Demand'!Z32+'6. Preferred (Scenario Yr)'!Z66</f>
        <v>4.1309497235334593E-2</v>
      </c>
      <c r="AA32" s="415">
        <f>'3. BL Demand'!AA32+'6. Preferred (Scenario Yr)'!AA66</f>
        <v>4.2538457806277651E-2</v>
      </c>
      <c r="AB32" s="415">
        <f>'3. BL Demand'!AB32+'6. Preferred (Scenario Yr)'!AB66</f>
        <v>4.3760244656079403E-2</v>
      </c>
      <c r="AC32" s="415">
        <f>'3. BL Demand'!AC32+'6. Preferred (Scenario Yr)'!AC66</f>
        <v>4.4975005881478E-2</v>
      </c>
      <c r="AD32" s="415">
        <f>'3. BL Demand'!AD32+'6. Preferred (Scenario Yr)'!AD66</f>
        <v>4.6182880652546221E-2</v>
      </c>
      <c r="AE32" s="415">
        <f>'3. BL Demand'!AE32+'6. Preferred (Scenario Yr)'!AE66</f>
        <v>4.7386197874105675E-2</v>
      </c>
      <c r="AF32" s="415">
        <f>'3. BL Demand'!AF32+'6. Preferred (Scenario Yr)'!AF66</f>
        <v>4.8589530345311577E-2</v>
      </c>
      <c r="AG32" s="415">
        <f>'3. BL Demand'!AG32+'6. Preferred (Scenario Yr)'!AG66</f>
        <v>4.9786494815878955E-2</v>
      </c>
      <c r="AH32" s="415">
        <f>'3. BL Demand'!AH32+'6. Preferred (Scenario Yr)'!AH66</f>
        <v>5.0978583654502238E-2</v>
      </c>
      <c r="AI32" s="415">
        <f>'3. BL Demand'!AI32+'6. Preferred (Scenario Yr)'!AI66</f>
        <v>5.2171537495177965E-2</v>
      </c>
      <c r="AJ32" s="433">
        <f>'3. BL Demand'!AJ32+'6. Preferred (Scenario Yr)'!AJ66</f>
        <v>5.3366463908355997E-2</v>
      </c>
      <c r="AK32" s="433">
        <f>'3. BL Demand'!AK32+'6. Preferred (Scenario Yr)'!AK66</f>
        <v>5.4580307121673992E-2</v>
      </c>
      <c r="AL32" s="433">
        <f>'3. BL Demand'!AL32+'6. Preferred (Scenario Yr)'!AL66</f>
        <v>5.5860458977416552E-2</v>
      </c>
      <c r="AM32" s="433">
        <f>'3. BL Demand'!AM32+'6. Preferred (Scenario Yr)'!AM66</f>
        <v>5.7134787442126939E-2</v>
      </c>
      <c r="AN32" s="433">
        <f>'3. BL Demand'!AN32+'6. Preferred (Scenario Yr)'!AN66</f>
        <v>5.840339900319625E-2</v>
      </c>
      <c r="AO32" s="433">
        <f>'3. BL Demand'!AO32+'6. Preferred (Scenario Yr)'!AO66</f>
        <v>5.9666357909342375E-2</v>
      </c>
    </row>
    <row r="33" spans="1:41" x14ac:dyDescent="0.2">
      <c r="A33" s="338"/>
      <c r="B33" s="971"/>
      <c r="C33" s="286" t="s">
        <v>693</v>
      </c>
      <c r="D33" s="638" t="s">
        <v>258</v>
      </c>
      <c r="E33" s="287" t="s">
        <v>652</v>
      </c>
      <c r="F33" s="421" t="s">
        <v>72</v>
      </c>
      <c r="G33" s="421">
        <v>2</v>
      </c>
      <c r="H33" s="414">
        <f>'3. BL Demand'!H33+'6. Preferred (Scenario Yr)'!H69</f>
        <v>4.241186669929306E-2</v>
      </c>
      <c r="I33" s="537">
        <f>'3. BL Demand'!I33+'6. Preferred (Scenario Yr)'!I69</f>
        <v>4.0878978970529355E-2</v>
      </c>
      <c r="J33" s="537">
        <f>'3. BL Demand'!J33+'6. Preferred (Scenario Yr)'!J69</f>
        <v>4.0133438111502835E-2</v>
      </c>
      <c r="K33" s="537">
        <f>'3. BL Demand'!K33+'6. Preferred (Scenario Yr)'!K69</f>
        <v>3.940149424502544E-2</v>
      </c>
      <c r="L33" s="415">
        <f>'3. BL Demand'!L33+'6. Preferred (Scenario Yr)'!L69</f>
        <v>3.8682899392459717E-2</v>
      </c>
      <c r="M33" s="415">
        <f>'3. BL Demand'!M33+'6. Preferred (Scenario Yr)'!M69</f>
        <v>3.7977410097742199E-2</v>
      </c>
      <c r="N33" s="415">
        <f>'3. BL Demand'!N33+'6. Preferred (Scenario Yr)'!N69</f>
        <v>3.7284787344901794E-2</v>
      </c>
      <c r="O33" s="415">
        <f>'3. BL Demand'!O33+'6. Preferred (Scenario Yr)'!O69</f>
        <v>3.6604796477082438E-2</v>
      </c>
      <c r="P33" s="415">
        <f>'3. BL Demand'!P33+'6. Preferred (Scenario Yr)'!P69</f>
        <v>3.5937207117042673E-2</v>
      </c>
      <c r="Q33" s="415">
        <f>'3. BL Demand'!Q33+'6. Preferred (Scenario Yr)'!Q69</f>
        <v>3.5281793089105007E-2</v>
      </c>
      <c r="R33" s="415">
        <f>'3. BL Demand'!R33+'6. Preferred (Scenario Yr)'!R69</f>
        <v>3.463833234252886E-2</v>
      </c>
      <c r="S33" s="415">
        <f>'3. BL Demand'!S33+'6. Preferred (Scenario Yr)'!S69</f>
        <v>3.400660687628098E-2</v>
      </c>
      <c r="T33" s="415">
        <f>'3. BL Demand'!T33+'6. Preferred (Scenario Yr)'!T69</f>
        <v>3.3386402665177825E-2</v>
      </c>
      <c r="U33" s="415">
        <f>'3. BL Demand'!U33+'6. Preferred (Scenario Yr)'!U69</f>
        <v>3.2777509587375013E-2</v>
      </c>
      <c r="V33" s="415">
        <f>'3. BL Demand'!V33+'6. Preferred (Scenario Yr)'!V69</f>
        <v>3.2179721353179168E-2</v>
      </c>
      <c r="W33" s="415">
        <f>'3. BL Demand'!W33+'6. Preferred (Scenario Yr)'!W69</f>
        <v>3.159283543515809E-2</v>
      </c>
      <c r="X33" s="415">
        <f>'3. BL Demand'!X33+'6. Preferred (Scenario Yr)'!X69</f>
        <v>3.1016652999525548E-2</v>
      </c>
      <c r="Y33" s="415">
        <f>'3. BL Demand'!Y33+'6. Preferred (Scenario Yr)'!Y69</f>
        <v>3.0450978838777443E-2</v>
      </c>
      <c r="Z33" s="415">
        <f>'3. BL Demand'!Z33+'6. Preferred (Scenario Yr)'!Z69</f>
        <v>2.9895621305556581E-2</v>
      </c>
      <c r="AA33" s="415">
        <f>'3. BL Demand'!AA33+'6. Preferred (Scenario Yr)'!AA69</f>
        <v>2.9350392247723595E-2</v>
      </c>
      <c r="AB33" s="415">
        <f>'3. BL Demand'!AB33+'6. Preferred (Scenario Yr)'!AB69</f>
        <v>2.8815106944611975E-2</v>
      </c>
      <c r="AC33" s="415">
        <f>'3. BL Demand'!AC33+'6. Preferred (Scenario Yr)'!AC69</f>
        <v>2.8289584044445749E-2</v>
      </c>
      <c r="AD33" s="415">
        <f>'3. BL Demand'!AD33+'6. Preferred (Scenario Yr)'!AD69</f>
        <v>2.7773645502898417E-2</v>
      </c>
      <c r="AE33" s="415">
        <f>'3. BL Demand'!AE33+'6. Preferred (Scenario Yr)'!AE69</f>
        <v>2.7267116522772552E-2</v>
      </c>
      <c r="AF33" s="415">
        <f>'3. BL Demand'!AF33+'6. Preferred (Scenario Yr)'!AF69</f>
        <v>2.6769825494779423E-2</v>
      </c>
      <c r="AG33" s="415">
        <f>'3. BL Demand'!AG33+'6. Preferred (Scenario Yr)'!AG69</f>
        <v>2.6281603939398698E-2</v>
      </c>
      <c r="AH33" s="415">
        <f>'3. BL Demand'!AH33+'6. Preferred (Scenario Yr)'!AH69</f>
        <v>2.5802286449798487E-2</v>
      </c>
      <c r="AI33" s="415">
        <f>'3. BL Demand'!AI33+'6. Preferred (Scenario Yr)'!AI69</f>
        <v>2.5331710635796395E-2</v>
      </c>
      <c r="AJ33" s="433">
        <f>'3. BL Demand'!AJ33+'6. Preferred (Scenario Yr)'!AJ69</f>
        <v>2.4869717068842626E-2</v>
      </c>
      <c r="AK33" s="433">
        <f>'3. BL Demand'!AK33+'6. Preferred (Scenario Yr)'!AK69</f>
        <v>2.4416149228006424E-2</v>
      </c>
      <c r="AL33" s="433">
        <f>'3. BL Demand'!AL33+'6. Preferred (Scenario Yr)'!AL69</f>
        <v>2.3970853446947635E-2</v>
      </c>
      <c r="AM33" s="433">
        <f>'3. BL Demand'!AM33+'6. Preferred (Scenario Yr)'!AM69</f>
        <v>2.3533678861855378E-2</v>
      </c>
      <c r="AN33" s="433">
        <f>'3. BL Demand'!AN33+'6. Preferred (Scenario Yr)'!AN69</f>
        <v>2.31044773603362E-2</v>
      </c>
      <c r="AO33" s="433">
        <f>'3. BL Demand'!AO33+'6. Preferred (Scenario Yr)'!AO69</f>
        <v>2.26831035312344E-2</v>
      </c>
    </row>
    <row r="34" spans="1:41" x14ac:dyDescent="0.2">
      <c r="A34" s="338"/>
      <c r="B34" s="971"/>
      <c r="C34" s="286" t="s">
        <v>694</v>
      </c>
      <c r="D34" s="638" t="s">
        <v>260</v>
      </c>
      <c r="E34" s="287" t="s">
        <v>652</v>
      </c>
      <c r="F34" s="421" t="s">
        <v>72</v>
      </c>
      <c r="G34" s="421">
        <v>2</v>
      </c>
      <c r="H34" s="414">
        <f>'3. BL Demand'!H34+'6. Preferred (Scenario Yr)'!H72</f>
        <v>3.5499518995727036E-3</v>
      </c>
      <c r="I34" s="537">
        <f>'3. BL Demand'!I34+'6. Preferred (Scenario Yr)'!I72</f>
        <v>3.4024182521669838E-3</v>
      </c>
      <c r="J34" s="537">
        <f>'3. BL Demand'!J34+'6. Preferred (Scenario Yr)'!J72</f>
        <v>3.4062101203352754E-3</v>
      </c>
      <c r="K34" s="537">
        <f>'3. BL Demand'!K34+'6. Preferred (Scenario Yr)'!K72</f>
        <v>3.4095111373472695E-3</v>
      </c>
      <c r="L34" s="415">
        <f>'3. BL Demand'!L34+'6. Preferred (Scenario Yr)'!L72</f>
        <v>3.4084248390273656E-3</v>
      </c>
      <c r="M34" s="415">
        <f>'3. BL Demand'!M34+'6. Preferred (Scenario Yr)'!M72</f>
        <v>3.3988889705080091E-3</v>
      </c>
      <c r="N34" s="415">
        <f>'3. BL Demand'!N34+'6. Preferred (Scenario Yr)'!N72</f>
        <v>3.3895620150541598E-3</v>
      </c>
      <c r="O34" s="415">
        <f>'3. BL Demand'!O34+'6. Preferred (Scenario Yr)'!O72</f>
        <v>3.3805901287860332E-3</v>
      </c>
      <c r="P34" s="415">
        <f>'3. BL Demand'!P34+'6. Preferred (Scenario Yr)'!P72</f>
        <v>3.3735841363618201E-3</v>
      </c>
      <c r="Q34" s="415">
        <f>'3. BL Demand'!Q34+'6. Preferred (Scenario Yr)'!Q72</f>
        <v>3.3710043624128397E-3</v>
      </c>
      <c r="R34" s="415">
        <f>'3. BL Demand'!R34+'6. Preferred (Scenario Yr)'!R72</f>
        <v>3.3694439147308572E-3</v>
      </c>
      <c r="S34" s="415">
        <f>'3. BL Demand'!S34+'6. Preferred (Scenario Yr)'!S72</f>
        <v>3.3681789068096988E-3</v>
      </c>
      <c r="T34" s="415">
        <f>'3. BL Demand'!T34+'6. Preferred (Scenario Yr)'!T72</f>
        <v>3.3685081281027507E-3</v>
      </c>
      <c r="U34" s="415">
        <f>'3. BL Demand'!U34+'6. Preferred (Scenario Yr)'!U72</f>
        <v>3.3739692183613734E-3</v>
      </c>
      <c r="V34" s="415">
        <f>'3. BL Demand'!V34+'6. Preferred (Scenario Yr)'!V72</f>
        <v>3.3824559616095597E-3</v>
      </c>
      <c r="W34" s="415">
        <f>'3. BL Demand'!W34+'6. Preferred (Scenario Yr)'!W72</f>
        <v>3.3922092778282645E-3</v>
      </c>
      <c r="X34" s="415">
        <f>'3. BL Demand'!X34+'6. Preferred (Scenario Yr)'!X72</f>
        <v>3.4047913440237122E-3</v>
      </c>
      <c r="Y34" s="415">
        <f>'3. BL Demand'!Y34+'6. Preferred (Scenario Yr)'!Y72</f>
        <v>3.4215397753693043E-3</v>
      </c>
      <c r="Z34" s="415">
        <f>'3. BL Demand'!Z34+'6. Preferred (Scenario Yr)'!Z72</f>
        <v>3.4410552886505763E-3</v>
      </c>
      <c r="AA34" s="415">
        <f>'3. BL Demand'!AA34+'6. Preferred (Scenario Yr)'!AA72</f>
        <v>3.4619097688420191E-3</v>
      </c>
      <c r="AB34" s="415">
        <f>'3. BL Demand'!AB34+'6. Preferred (Scenario Yr)'!AB72</f>
        <v>3.4829306670282217E-3</v>
      </c>
      <c r="AC34" s="415">
        <f>'3. BL Demand'!AC34+'6. Preferred (Scenario Yr)'!AC72</f>
        <v>3.5041148897544411E-3</v>
      </c>
      <c r="AD34" s="415">
        <f>'3. BL Demand'!AD34+'6. Preferred (Scenario Yr)'!AD72</f>
        <v>3.5254591560150957E-3</v>
      </c>
      <c r="AE34" s="415">
        <f>'3. BL Demand'!AE34+'6. Preferred (Scenario Yr)'!AE72</f>
        <v>3.5470324729593734E-3</v>
      </c>
      <c r="AF34" s="415">
        <f>'3. BL Demand'!AF34+'6. Preferred (Scenario Yr)'!AF72</f>
        <v>3.5689779257757018E-3</v>
      </c>
      <c r="AG34" s="415">
        <f>'3. BL Demand'!AG34+'6. Preferred (Scenario Yr)'!AG72</f>
        <v>3.5910776002742078E-3</v>
      </c>
      <c r="AH34" s="415">
        <f>'3. BL Demand'!AH34+'6. Preferred (Scenario Yr)'!AH72</f>
        <v>3.6133732930630361E-3</v>
      </c>
      <c r="AI34" s="415">
        <f>'3. BL Demand'!AI34+'6. Preferred (Scenario Yr)'!AI72</f>
        <v>3.6360469529712943E-3</v>
      </c>
      <c r="AJ34" s="433">
        <f>'3. BL Demand'!AJ34+'6. Preferred (Scenario Yr)'!AJ72</f>
        <v>3.6591279464461904E-3</v>
      </c>
      <c r="AK34" s="433">
        <f>'3. BL Demand'!AK34+'6. Preferred (Scenario Yr)'!AK72</f>
        <v>3.6831677573297378E-3</v>
      </c>
      <c r="AL34" s="433">
        <f>'3. BL Demand'!AL34+'6. Preferred (Scenario Yr)'!AL72</f>
        <v>3.7097215764733227E-3</v>
      </c>
      <c r="AM34" s="433">
        <f>'3. BL Demand'!AM34+'6. Preferred (Scenario Yr)'!AM72</f>
        <v>3.7364051170174959E-3</v>
      </c>
      <c r="AN34" s="433">
        <f>'3. BL Demand'!AN34+'6. Preferred (Scenario Yr)'!AN72</f>
        <v>3.7632152615858249E-3</v>
      </c>
      <c r="AO34" s="433">
        <f>'3. BL Demand'!AO34+'6. Preferred (Scenario Yr)'!AO72</f>
        <v>3.7901476278470289E-3</v>
      </c>
    </row>
    <row r="35" spans="1:41" x14ac:dyDescent="0.2">
      <c r="A35" s="338"/>
      <c r="B35" s="971"/>
      <c r="C35" s="286" t="s">
        <v>695</v>
      </c>
      <c r="D35" s="419" t="s">
        <v>262</v>
      </c>
      <c r="E35" s="287" t="s">
        <v>652</v>
      </c>
      <c r="F35" s="421" t="s">
        <v>72</v>
      </c>
      <c r="G35" s="421">
        <v>2</v>
      </c>
      <c r="H35" s="414">
        <f>'3. BL Demand'!H35+'6. Preferred (Scenario Yr)'!H31</f>
        <v>0.54734658919103962</v>
      </c>
      <c r="I35" s="537">
        <f>'3. BL Demand'!I35+'6. Preferred (Scenario Yr)'!I31</f>
        <v>0.59229597342411822</v>
      </c>
      <c r="J35" s="537">
        <f>'3. BL Demand'!J35+'6. Preferred (Scenario Yr)'!J31</f>
        <v>0.58962097334095787</v>
      </c>
      <c r="K35" s="537">
        <f>'3. BL Demand'!K35+'6. Preferred (Scenario Yr)'!K31</f>
        <v>0.58682673483390746</v>
      </c>
      <c r="L35" s="415">
        <f>'3. BL Demand'!L35+'6. Preferred (Scenario Yr)'!L31</f>
        <v>0.56356835848666442</v>
      </c>
      <c r="M35" s="415">
        <f>'3. BL Demand'!M35+'6. Preferred (Scenario Yr)'!M31</f>
        <v>0.54057764409544062</v>
      </c>
      <c r="N35" s="415">
        <f>'3. BL Demand'!N35+'6. Preferred (Scenario Yr)'!N31</f>
        <v>0.51758324129226185</v>
      </c>
      <c r="O35" s="415">
        <f>'3. BL Demand'!O35+'6. Preferred (Scenario Yr)'!O31</f>
        <v>0.4945805538270599</v>
      </c>
      <c r="P35" s="415">
        <f>'3. BL Demand'!P35+'6. Preferred (Scenario Yr)'!P31</f>
        <v>0.47151907294677475</v>
      </c>
      <c r="Q35" s="415">
        <f>'3. BL Demand'!Q35+'6. Preferred (Scenario Yr)'!Q31</f>
        <v>0.4560395244852824</v>
      </c>
      <c r="R35" s="415">
        <f>'3. BL Demand'!R35+'6. Preferred (Scenario Yr)'!R31</f>
        <v>0.44053076820716253</v>
      </c>
      <c r="S35" s="415">
        <f>'3. BL Demand'!S35+'6. Preferred (Scenario Yr)'!S31</f>
        <v>0.42501544150998494</v>
      </c>
      <c r="T35" s="415">
        <f>'3. BL Demand'!T35+'6. Preferred (Scenario Yr)'!T31</f>
        <v>0.41332448649253301</v>
      </c>
      <c r="U35" s="415">
        <f>'3. BL Demand'!U35+'6. Preferred (Scenario Yr)'!U31</f>
        <v>0.40147528305964597</v>
      </c>
      <c r="V35" s="415">
        <f>'3. BL Demand'!V35+'6. Preferred (Scenario Yr)'!V31</f>
        <v>0.3856620816777081</v>
      </c>
      <c r="W35" s="415">
        <f>'3. BL Demand'!W35+'6. Preferred (Scenario Yr)'!W31</f>
        <v>0.36981164758108109</v>
      </c>
      <c r="X35" s="415">
        <f>'3. BL Demand'!X35+'6. Preferred (Scenario Yr)'!X31</f>
        <v>0.35387496202490953</v>
      </c>
      <c r="Y35" s="415">
        <f>'3. BL Demand'!Y35+'6. Preferred (Scenario Yr)'!Y31</f>
        <v>0.3378100430543553</v>
      </c>
      <c r="Z35" s="415">
        <f>'3. BL Demand'!Z35+'6. Preferred (Scenario Yr)'!Z31</f>
        <v>0.32166068011358429</v>
      </c>
      <c r="AA35" s="415">
        <f>'3. BL Demand'!AA35+'6. Preferred (Scenario Yr)'!AA31</f>
        <v>0.31321496162126961</v>
      </c>
      <c r="AB35" s="415">
        <f>'3. BL Demand'!AB35+'6. Preferred (Scenario Yr)'!AB31</f>
        <v>0.30476617607073891</v>
      </c>
      <c r="AC35" s="415">
        <f>'3. BL Demand'!AC35+'6. Preferred (Scenario Yr)'!AC31</f>
        <v>0.29631435823922614</v>
      </c>
      <c r="AD35" s="415">
        <f>'3. BL Demand'!AD35+'6. Preferred (Scenario Yr)'!AD31</f>
        <v>0.28785954939249736</v>
      </c>
      <c r="AE35" s="415">
        <f>'3. BL Demand'!AE35+'6. Preferred (Scenario Yr)'!AE31</f>
        <v>0.27939952611473862</v>
      </c>
      <c r="AF35" s="415">
        <f>'3. BL Demand'!AF35+'6. Preferred (Scenario Yr)'!AF31</f>
        <v>0.27092974433724959</v>
      </c>
      <c r="AG35" s="415">
        <f>'3. BL Demand'!AG35+'6. Preferred (Scenario Yr)'!AG31</f>
        <v>0.26245697434721016</v>
      </c>
      <c r="AH35" s="415">
        <f>'3. BL Demand'!AH35+'6. Preferred (Scenario Yr)'!AH31</f>
        <v>0.25397984840461396</v>
      </c>
      <c r="AI35" s="415">
        <f>'3. BL Demand'!AI35+'6. Preferred (Scenario Yr)'!AI31</f>
        <v>0.24549260765678149</v>
      </c>
      <c r="AJ35" s="433">
        <f>'3. BL Demand'!AJ35+'6. Preferred (Scenario Yr)'!AJ31</f>
        <v>0.23699427620976404</v>
      </c>
      <c r="AK35" s="433">
        <f>'3. BL Demand'!AK35+'6. Preferred (Scenario Yr)'!AK31</f>
        <v>0.22846751672060428</v>
      </c>
      <c r="AL35" s="433">
        <f>'3. BL Demand'!AL35+'6. Preferred (Scenario Yr)'!AL31</f>
        <v>0.21986353786710916</v>
      </c>
      <c r="AM35" s="433">
        <f>'3. BL Demand'!AM35+'6. Preferred (Scenario Yr)'!AM31</f>
        <v>0.21125700904324637</v>
      </c>
      <c r="AN35" s="433">
        <f>'3. BL Demand'!AN35+'6. Preferred (Scenario Yr)'!AN31</f>
        <v>0.20264797733855122</v>
      </c>
      <c r="AO35" s="433">
        <f>'3. BL Demand'!AO35+'6. Preferred (Scenario Yr)'!AO31</f>
        <v>0.19403653075771149</v>
      </c>
    </row>
    <row r="36" spans="1:41" x14ac:dyDescent="0.2">
      <c r="A36" s="338"/>
      <c r="B36" s="971"/>
      <c r="C36" s="286" t="s">
        <v>86</v>
      </c>
      <c r="D36" s="419" t="s">
        <v>263</v>
      </c>
      <c r="E36" s="639" t="s">
        <v>696</v>
      </c>
      <c r="F36" s="345" t="s">
        <v>72</v>
      </c>
      <c r="G36" s="345">
        <v>2</v>
      </c>
      <c r="H36" s="414">
        <f>SUM(H30:H35)</f>
        <v>0.62940678431408825</v>
      </c>
      <c r="I36" s="537">
        <f t="shared" ref="I36:AJ36" si="11">SUM(I30:I35)</f>
        <v>0.67473899339500221</v>
      </c>
      <c r="J36" s="537">
        <f t="shared" si="11"/>
        <v>0.67227624089882776</v>
      </c>
      <c r="K36" s="537">
        <f t="shared" si="11"/>
        <v>0.66967606069613939</v>
      </c>
      <c r="L36" s="415">
        <f t="shared" si="11"/>
        <v>0.64647140376286671</v>
      </c>
      <c r="M36" s="415">
        <f t="shared" si="11"/>
        <v>0.62326674682959404</v>
      </c>
      <c r="N36" s="415">
        <f t="shared" si="11"/>
        <v>0.60006208989632137</v>
      </c>
      <c r="O36" s="415">
        <f t="shared" si="11"/>
        <v>0.5768574329630487</v>
      </c>
      <c r="P36" s="415">
        <f t="shared" si="11"/>
        <v>0.55365277602977603</v>
      </c>
      <c r="Q36" s="415">
        <f t="shared" si="11"/>
        <v>0.53816598509188018</v>
      </c>
      <c r="R36" s="415">
        <f t="shared" si="11"/>
        <v>0.52267919415398434</v>
      </c>
      <c r="S36" s="415">
        <f t="shared" si="11"/>
        <v>0.50719240321608849</v>
      </c>
      <c r="T36" s="415">
        <f t="shared" si="11"/>
        <v>0.49557731001266664</v>
      </c>
      <c r="U36" s="415">
        <f t="shared" si="11"/>
        <v>0.48396221680924478</v>
      </c>
      <c r="V36" s="415">
        <f t="shared" si="11"/>
        <v>0.46847542587134894</v>
      </c>
      <c r="W36" s="415">
        <f t="shared" si="11"/>
        <v>0.45298863493345315</v>
      </c>
      <c r="X36" s="415">
        <f t="shared" si="11"/>
        <v>0.4375018439955573</v>
      </c>
      <c r="Y36" s="415">
        <f t="shared" si="11"/>
        <v>0.4220150530576614</v>
      </c>
      <c r="Z36" s="415">
        <f t="shared" si="11"/>
        <v>0.40652826211976556</v>
      </c>
      <c r="AA36" s="415">
        <f t="shared" si="11"/>
        <v>0.39878486665081764</v>
      </c>
      <c r="AB36" s="415">
        <f t="shared" si="11"/>
        <v>0.39104147118186977</v>
      </c>
      <c r="AC36" s="415">
        <f t="shared" si="11"/>
        <v>0.38329807571292185</v>
      </c>
      <c r="AD36" s="415">
        <f t="shared" si="11"/>
        <v>0.37555468024397398</v>
      </c>
      <c r="AE36" s="415">
        <f t="shared" si="11"/>
        <v>0.36781128477502606</v>
      </c>
      <c r="AF36" s="415">
        <f t="shared" si="11"/>
        <v>0.36006788930607814</v>
      </c>
      <c r="AG36" s="415">
        <f t="shared" si="11"/>
        <v>0.35232449383713021</v>
      </c>
      <c r="AH36" s="415">
        <f t="shared" si="11"/>
        <v>0.34458109836818229</v>
      </c>
      <c r="AI36" s="415">
        <f t="shared" si="11"/>
        <v>0.33683770289923437</v>
      </c>
      <c r="AJ36" s="433">
        <f t="shared" si="11"/>
        <v>0.32909430743028645</v>
      </c>
      <c r="AK36" s="433">
        <f t="shared" ref="AK36:AO36" si="12">SUM(AK30:AK35)</f>
        <v>0.32135091196133853</v>
      </c>
      <c r="AL36" s="433">
        <f t="shared" si="12"/>
        <v>0.31360751649239066</v>
      </c>
      <c r="AM36" s="433">
        <f t="shared" si="12"/>
        <v>0.30586412102344268</v>
      </c>
      <c r="AN36" s="433">
        <f t="shared" si="12"/>
        <v>0.29812072555449476</v>
      </c>
      <c r="AO36" s="433">
        <f t="shared" si="12"/>
        <v>0.29037733008554689</v>
      </c>
    </row>
    <row r="37" spans="1:41" ht="15.75" thickBot="1" x14ac:dyDescent="0.25">
      <c r="A37" s="338"/>
      <c r="B37" s="972"/>
      <c r="C37" s="640" t="s">
        <v>697</v>
      </c>
      <c r="D37" s="641" t="s">
        <v>263</v>
      </c>
      <c r="E37" s="642" t="s">
        <v>698</v>
      </c>
      <c r="F37" s="643" t="s">
        <v>267</v>
      </c>
      <c r="G37" s="643">
        <v>2</v>
      </c>
      <c r="H37" s="546">
        <f>(H36*1000000)/(H51*1000)</f>
        <v>215.42736771437788</v>
      </c>
      <c r="I37" s="644">
        <f t="shared" ref="I37:AJ37" si="13">(I36*1000000)/(I51*1000)</f>
        <v>231.30279542673989</v>
      </c>
      <c r="J37" s="644">
        <f t="shared" si="13"/>
        <v>228.91583073576018</v>
      </c>
      <c r="K37" s="644">
        <f t="shared" si="13"/>
        <v>226.59018197497349</v>
      </c>
      <c r="L37" s="645">
        <f t="shared" si="13"/>
        <v>217.83815851117276</v>
      </c>
      <c r="M37" s="645">
        <f t="shared" si="13"/>
        <v>210.01328552532948</v>
      </c>
      <c r="N37" s="645">
        <f t="shared" si="13"/>
        <v>202.18928444041063</v>
      </c>
      <c r="O37" s="645">
        <f t="shared" si="13"/>
        <v>194.3524750324529</v>
      </c>
      <c r="P37" s="645">
        <f t="shared" si="13"/>
        <v>186.36256905473795</v>
      </c>
      <c r="Q37" s="645">
        <f t="shared" si="13"/>
        <v>180.62373904085558</v>
      </c>
      <c r="R37" s="645">
        <f t="shared" si="13"/>
        <v>174.85114750236474</v>
      </c>
      <c r="S37" s="645">
        <f t="shared" si="13"/>
        <v>169.10861171646744</v>
      </c>
      <c r="T37" s="645">
        <f t="shared" si="13"/>
        <v>164.5834301569501</v>
      </c>
      <c r="U37" s="645">
        <f t="shared" si="13"/>
        <v>159.72820558286728</v>
      </c>
      <c r="V37" s="645">
        <f t="shared" si="13"/>
        <v>153.46285626373958</v>
      </c>
      <c r="W37" s="645">
        <f t="shared" si="13"/>
        <v>147.21775168824598</v>
      </c>
      <c r="X37" s="645">
        <f t="shared" si="13"/>
        <v>140.90196887444523</v>
      </c>
      <c r="Y37" s="645">
        <f t="shared" si="13"/>
        <v>134.459271552801</v>
      </c>
      <c r="Z37" s="645">
        <f t="shared" si="13"/>
        <v>128.00641439957843</v>
      </c>
      <c r="AA37" s="645">
        <f t="shared" si="13"/>
        <v>124.04979917433626</v>
      </c>
      <c r="AB37" s="645">
        <f t="shared" si="13"/>
        <v>120.18766346472796</v>
      </c>
      <c r="AC37" s="645">
        <f t="shared" si="13"/>
        <v>116.41663817566912</v>
      </c>
      <c r="AD37" s="645">
        <f t="shared" si="13"/>
        <v>112.73352574445055</v>
      </c>
      <c r="AE37" s="645">
        <f t="shared" si="13"/>
        <v>109.13200137923133</v>
      </c>
      <c r="AF37" s="645">
        <f t="shared" si="13"/>
        <v>105.60323751913292</v>
      </c>
      <c r="AG37" s="645">
        <f t="shared" si="13"/>
        <v>102.15459492825489</v>
      </c>
      <c r="AH37" s="645">
        <f t="shared" si="13"/>
        <v>98.781600856366751</v>
      </c>
      <c r="AI37" s="645">
        <f t="shared" si="13"/>
        <v>95.474907263920286</v>
      </c>
      <c r="AJ37" s="464">
        <f t="shared" si="13"/>
        <v>92.23204281286128</v>
      </c>
      <c r="AK37" s="464">
        <f t="shared" ref="AK37:AO37" si="14">(AK36*1000000)/(AK51*1000)</f>
        <v>89.032730374299646</v>
      </c>
      <c r="AL37" s="464">
        <f t="shared" si="14"/>
        <v>85.827229598853634</v>
      </c>
      <c r="AM37" s="464">
        <f t="shared" si="14"/>
        <v>82.698945056854598</v>
      </c>
      <c r="AN37" s="464">
        <f t="shared" si="14"/>
        <v>79.645126990299147</v>
      </c>
      <c r="AO37" s="464">
        <f t="shared" si="14"/>
        <v>76.663192109335313</v>
      </c>
    </row>
    <row r="38" spans="1:41" x14ac:dyDescent="0.2">
      <c r="A38" s="339"/>
      <c r="B38" s="967" t="s">
        <v>268</v>
      </c>
      <c r="C38" s="528" t="s">
        <v>699</v>
      </c>
      <c r="D38" s="573" t="s">
        <v>700</v>
      </c>
      <c r="E38" s="570" t="s">
        <v>271</v>
      </c>
      <c r="F38" s="574" t="s">
        <v>272</v>
      </c>
      <c r="G38" s="581">
        <v>2</v>
      </c>
      <c r="H38" s="482">
        <f>'3. BL Demand'!H38</f>
        <v>0.44983477144717599</v>
      </c>
      <c r="I38" s="537">
        <f>'3. BL Demand'!I38</f>
        <v>0.45190158725725504</v>
      </c>
      <c r="J38" s="537">
        <f>'3. BL Demand'!J38</f>
        <v>0.45285792577901424</v>
      </c>
      <c r="K38" s="537">
        <f>'3. BL Demand'!K38</f>
        <v>0.45376947270873619</v>
      </c>
      <c r="L38" s="572">
        <f>'3. BL Demand'!L38</f>
        <v>0.45464031514492109</v>
      </c>
      <c r="M38" s="572">
        <f>'3. BL Demand'!M38</f>
        <v>0.45547400184067932</v>
      </c>
      <c r="N38" s="572">
        <f>'3. BL Demand'!N38</f>
        <v>0.45627363405016708</v>
      </c>
      <c r="O38" s="572">
        <f>'3. BL Demand'!O38</f>
        <v>0.4570419379545001</v>
      </c>
      <c r="P38" s="572">
        <f>'3. BL Demand'!P38</f>
        <v>0.45778132297966645</v>
      </c>
      <c r="Q38" s="572">
        <f>'3. BL Demand'!Q38</f>
        <v>0.45849392918433396</v>
      </c>
      <c r="R38" s="572">
        <f>'3. BL Demand'!R38</f>
        <v>0.45918166608983874</v>
      </c>
      <c r="S38" s="572">
        <f>'3. BL Demand'!S38</f>
        <v>0.45984624474441538</v>
      </c>
      <c r="T38" s="572">
        <f>'3. BL Demand'!T38</f>
        <v>0.4604892043903242</v>
      </c>
      <c r="U38" s="572">
        <f>'3. BL Demand'!U38</f>
        <v>0.46111193478978191</v>
      </c>
      <c r="V38" s="572">
        <f>'3. BL Demand'!V38</f>
        <v>0.46171569503200616</v>
      </c>
      <c r="W38" s="572">
        <f>'3. BL Demand'!W38</f>
        <v>0.46230162946736869</v>
      </c>
      <c r="X38" s="572">
        <f>'3. BL Demand'!X38</f>
        <v>0.46287078128028791</v>
      </c>
      <c r="Y38" s="572">
        <f>'3. BL Demand'!Y38</f>
        <v>0.46342410410916862</v>
      </c>
      <c r="Z38" s="572">
        <f>'3. BL Demand'!Z38</f>
        <v>0.46396247204155688</v>
      </c>
      <c r="AA38" s="572">
        <f>'3. BL Demand'!AA38</f>
        <v>0.46448668825004791</v>
      </c>
      <c r="AB38" s="572">
        <f>'3. BL Demand'!AB38</f>
        <v>0.46499749248515093</v>
      </c>
      <c r="AC38" s="572">
        <f>'3. BL Demand'!AC38</f>
        <v>0.46549556760219873</v>
      </c>
      <c r="AD38" s="572">
        <f>'3. BL Demand'!AD38</f>
        <v>0.46598154526815633</v>
      </c>
      <c r="AE38" s="572">
        <f>'3. BL Demand'!AE38</f>
        <v>0.46645601096910261</v>
      </c>
      <c r="AF38" s="572">
        <f>'3. BL Demand'!AF38</f>
        <v>0.46691950841888524</v>
      </c>
      <c r="AG38" s="572">
        <f>'3. BL Demand'!AG38</f>
        <v>0.46737254345297796</v>
      </c>
      <c r="AH38" s="572">
        <f>'3. BL Demand'!AH38</f>
        <v>0.4678155874781188</v>
      </c>
      <c r="AI38" s="572">
        <f>'3. BL Demand'!AI38</f>
        <v>0.46824908053725911</v>
      </c>
      <c r="AJ38" s="565">
        <f>'3. BL Demand'!AJ38</f>
        <v>0.46867343404024009</v>
      </c>
      <c r="AK38" s="565">
        <f>'3. BL Demand'!AK38</f>
        <v>0.46908903320306661</v>
      </c>
      <c r="AL38" s="565">
        <f>'3. BL Demand'!AL38</f>
        <v>0.46949623923235928</v>
      </c>
      <c r="AM38" s="565">
        <f>'3. BL Demand'!AM38</f>
        <v>0.46989539128631519</v>
      </c>
      <c r="AN38" s="565">
        <f>'3. BL Demand'!AN38</f>
        <v>0.47028680823909758</v>
      </c>
      <c r="AO38" s="565">
        <f>'3. BL Demand'!AO38</f>
        <v>0.47067079027186798</v>
      </c>
    </row>
    <row r="39" spans="1:41" x14ac:dyDescent="0.2">
      <c r="A39" s="339"/>
      <c r="B39" s="973"/>
      <c r="C39" s="528" t="s">
        <v>701</v>
      </c>
      <c r="D39" s="573" t="s">
        <v>702</v>
      </c>
      <c r="E39" s="570" t="s">
        <v>271</v>
      </c>
      <c r="F39" s="574" t="s">
        <v>272</v>
      </c>
      <c r="G39" s="574">
        <v>2</v>
      </c>
      <c r="H39" s="414">
        <f>'3. BL Demand'!H39</f>
        <v>2.2824600718243503E-2</v>
      </c>
      <c r="I39" s="422">
        <f>'3. BL Demand'!I39</f>
        <v>2.1429610011425088E-2</v>
      </c>
      <c r="J39" s="422">
        <f>'3. BL Demand'!J39</f>
        <v>2.0764420102717496E-2</v>
      </c>
      <c r="K39" s="422">
        <f>'3. BL Demand'!K39</f>
        <v>2.0119878148611527E-2</v>
      </c>
      <c r="L39" s="431">
        <f>'3. BL Demand'!L39</f>
        <v>1.9495343222322738E-2</v>
      </c>
      <c r="M39" s="431">
        <f>'3. BL Demand'!M39</f>
        <v>1.8890194291877143E-2</v>
      </c>
      <c r="N39" s="431">
        <f>'3. BL Demand'!N39</f>
        <v>1.8303829602562535E-2</v>
      </c>
      <c r="O39" s="431">
        <f>'3. BL Demand'!O39</f>
        <v>1.7735666078548956E-2</v>
      </c>
      <c r="P39" s="431">
        <f>'3. BL Demand'!P39</f>
        <v>1.7185138743083282E-2</v>
      </c>
      <c r="Q39" s="431">
        <f>'3. BL Demand'!Q39</f>
        <v>1.6651700156681364E-2</v>
      </c>
      <c r="R39" s="431">
        <f>'3. BL Demand'!R39</f>
        <v>1.6134819872759085E-2</v>
      </c>
      <c r="S39" s="431">
        <f>'3. BL Demand'!S39</f>
        <v>1.5633983910160978E-2</v>
      </c>
      <c r="T39" s="431">
        <f>'3. BL Demand'!T39</f>
        <v>1.5148694242061956E-2</v>
      </c>
      <c r="U39" s="431">
        <f>'3. BL Demand'!U39</f>
        <v>1.467846830073386E-2</v>
      </c>
      <c r="V39" s="431">
        <f>'3. BL Demand'!V39</f>
        <v>1.4222838497684397E-2</v>
      </c>
      <c r="W39" s="431">
        <f>'3. BL Demand'!W39</f>
        <v>1.3781351758691319E-2</v>
      </c>
      <c r="X39" s="431">
        <f>'3. BL Demand'!X39</f>
        <v>1.3353569073269435E-2</v>
      </c>
      <c r="Y39" s="431">
        <f>'3. BL Demand'!Y39</f>
        <v>1.2939065058122498E-2</v>
      </c>
      <c r="Z39" s="431">
        <f>'3. BL Demand'!Z39</f>
        <v>1.2537427534145839E-2</v>
      </c>
      <c r="AA39" s="431">
        <f>'3. BL Demand'!AA39</f>
        <v>1.2148257116559135E-2</v>
      </c>
      <c r="AB39" s="431">
        <f>'3. BL Demand'!AB39</f>
        <v>1.1771166817761721E-2</v>
      </c>
      <c r="AC39" s="431">
        <f>'3. BL Demand'!AC39</f>
        <v>1.1405781662515577E-2</v>
      </c>
      <c r="AD39" s="431">
        <f>'3. BL Demand'!AD39</f>
        <v>1.1051738315073301E-2</v>
      </c>
      <c r="AE39" s="431">
        <f>'3. BL Demand'!AE39</f>
        <v>1.0708684717880237E-2</v>
      </c>
      <c r="AF39" s="431">
        <f>'3. BL Demand'!AF39</f>
        <v>1.0376279741491615E-2</v>
      </c>
      <c r="AG39" s="431">
        <f>'3. BL Demand'!AG39</f>
        <v>1.0054192845356438E-2</v>
      </c>
      <c r="AH39" s="431">
        <f>'3. BL Demand'!AH39</f>
        <v>9.7421037491309086E-3</v>
      </c>
      <c r="AI39" s="431">
        <f>'3. BL Demand'!AI39</f>
        <v>9.4397021141945144E-3</v>
      </c>
      <c r="AJ39" s="491">
        <f>'3. BL Demand'!AJ39</f>
        <v>9.1466872350520478E-3</v>
      </c>
      <c r="AK39" s="491">
        <f>'3. BL Demand'!AK39</f>
        <v>8.8627677403147476E-3</v>
      </c>
      <c r="AL39" s="491">
        <f>'3. BL Demand'!AL39</f>
        <v>8.587661302963184E-3</v>
      </c>
      <c r="AM39" s="491">
        <f>'3. BL Demand'!AM39</f>
        <v>8.3210943596037732E-3</v>
      </c>
      <c r="AN39" s="491">
        <f>'3. BL Demand'!AN39</f>
        <v>8.0628018384397825E-3</v>
      </c>
      <c r="AO39" s="491">
        <f>'3. BL Demand'!AO39</f>
        <v>7.8125268956862857E-3</v>
      </c>
    </row>
    <row r="40" spans="1:41" x14ac:dyDescent="0.2">
      <c r="A40" s="222"/>
      <c r="B40" s="973"/>
      <c r="C40" s="528" t="s">
        <v>703</v>
      </c>
      <c r="D40" s="573" t="s">
        <v>276</v>
      </c>
      <c r="E40" s="570" t="s">
        <v>277</v>
      </c>
      <c r="F40" s="574" t="s">
        <v>272</v>
      </c>
      <c r="G40" s="574">
        <v>2</v>
      </c>
      <c r="H40" s="414">
        <f>'3. BL Demand'!H40</f>
        <v>3.6791205156820633E-2</v>
      </c>
      <c r="I40" s="422">
        <f>'3. BL Demand'!I40</f>
        <v>3.6566995468524766E-2</v>
      </c>
      <c r="J40" s="422">
        <f>'3. BL Demand'!J40</f>
        <v>3.6458082770293006E-2</v>
      </c>
      <c r="K40" s="422">
        <f>'3. BL Demand'!K40</f>
        <v>3.6351516255530653E-2</v>
      </c>
      <c r="L40" s="431">
        <f>'3. BL Demand'!L40</f>
        <v>3.6247407782191675E-2</v>
      </c>
      <c r="M40" s="431">
        <f>'3. BL Demand'!M40</f>
        <v>3.6145837556076407E-2</v>
      </c>
      <c r="N40" s="431">
        <f>'3. BL Demand'!N40</f>
        <v>3.6046860190503675E-2</v>
      </c>
      <c r="O40" s="431">
        <f>'3. BL Demand'!O40</f>
        <v>3.5950509509485438E-2</v>
      </c>
      <c r="P40" s="431">
        <f>'3. BL Demand'!P40</f>
        <v>3.5856802389589729E-2</v>
      </c>
      <c r="Q40" s="431">
        <f>'3. BL Demand'!Q40</f>
        <v>3.5765741857977672E-2</v>
      </c>
      <c r="R40" s="431">
        <f>'3. BL Demand'!R40</f>
        <v>3.5677319608933451E-2</v>
      </c>
      <c r="S40" s="431">
        <f>'3. BL Demand'!S40</f>
        <v>3.5591518061473947E-2</v>
      </c>
      <c r="T40" s="431">
        <f>'3. BL Demand'!T40</f>
        <v>3.5508312051632469E-2</v>
      </c>
      <c r="U40" s="431">
        <f>'3. BL Demand'!U40</f>
        <v>3.5427670231596715E-2</v>
      </c>
      <c r="V40" s="431">
        <f>'3. BL Demand'!V40</f>
        <v>3.5349556231887368E-2</v>
      </c>
      <c r="W40" s="431">
        <f>'3. BL Demand'!W40</f>
        <v>3.5273929630693271E-2</v>
      </c>
      <c r="X40" s="431">
        <f>'3. BL Demand'!X40</f>
        <v>3.5200746765280469E-2</v>
      </c>
      <c r="Y40" s="431">
        <f>'3. BL Demand'!Y40</f>
        <v>3.5129961413320678E-2</v>
      </c>
      <c r="Z40" s="431">
        <f>'3. BL Demand'!Z40</f>
        <v>3.506152536649982E-2</v>
      </c>
      <c r="AA40" s="431">
        <f>'3. BL Demand'!AA40</f>
        <v>3.4995388914481576E-2</v>
      </c>
      <c r="AB40" s="431">
        <f>'3. BL Demand'!AB40</f>
        <v>3.4931501253925704E-2</v>
      </c>
      <c r="AC40" s="431">
        <f>'3. BL Demand'!AC40</f>
        <v>3.4869810834585541E-2</v>
      </c>
      <c r="AD40" s="431">
        <f>'3. BL Demand'!AD40</f>
        <v>3.4810265652372961E-2</v>
      </c>
      <c r="AE40" s="431">
        <f>'3. BL Demand'!AE40</f>
        <v>3.4752813497564823E-2</v>
      </c>
      <c r="AF40" s="431">
        <f>'3. BL Demand'!AF40</f>
        <v>3.4697402164939453E-2</v>
      </c>
      <c r="AG40" s="431">
        <f>'3. BL Demand'!AG40</f>
        <v>3.4643979631506568E-2</v>
      </c>
      <c r="AH40" s="431">
        <f>'3. BL Demand'!AH40</f>
        <v>3.4592494206575716E-2</v>
      </c>
      <c r="AI40" s="431">
        <f>'3. BL Demand'!AI40</f>
        <v>3.454289465815448E-2</v>
      </c>
      <c r="AJ40" s="491">
        <f>'3. BL Demand'!AJ40</f>
        <v>3.4495130319046212E-2</v>
      </c>
      <c r="AK40" s="491">
        <f>'3. BL Demand'!AK40</f>
        <v>3.4449151175502561E-2</v>
      </c>
      <c r="AL40" s="491">
        <f>'3. BL Demand'!AL40</f>
        <v>3.440490794085839E-2</v>
      </c>
      <c r="AM40" s="491">
        <f>'3. BL Demand'!AM40</f>
        <v>3.4362352116218867E-2</v>
      </c>
      <c r="AN40" s="491">
        <f>'3. BL Demand'!AN40</f>
        <v>3.4321436039969434E-2</v>
      </c>
      <c r="AO40" s="491">
        <f>'3. BL Demand'!AO40</f>
        <v>3.4282112927627298E-2</v>
      </c>
    </row>
    <row r="41" spans="1:41" ht="38.25" x14ac:dyDescent="0.25">
      <c r="A41" s="340"/>
      <c r="B41" s="973"/>
      <c r="C41" s="646" t="s">
        <v>704</v>
      </c>
      <c r="D41" s="647" t="s">
        <v>705</v>
      </c>
      <c r="E41" s="577" t="s">
        <v>706</v>
      </c>
      <c r="F41" s="648" t="s">
        <v>272</v>
      </c>
      <c r="G41" s="649">
        <v>2</v>
      </c>
      <c r="H41" s="410">
        <f>'3. BL Demand'!H41</f>
        <v>1.1078558809459029</v>
      </c>
      <c r="I41" s="411">
        <f>H41+SUM(I42:I47)</f>
        <v>1.151624936224674</v>
      </c>
      <c r="J41" s="411">
        <f>I41+SUM(J42:J47)</f>
        <v>1.192814873531558</v>
      </c>
      <c r="K41" s="411">
        <f>J41+SUM(K42:K47)</f>
        <v>1.2326498136006827</v>
      </c>
      <c r="L41" s="579">
        <f>K41+SUM(L42:L47)</f>
        <v>1.2657800730437254</v>
      </c>
      <c r="M41" s="579">
        <f t="shared" ref="M41:AJ41" si="15">L41+SUM(M42:M47)</f>
        <v>1.2866295510036898</v>
      </c>
      <c r="N41" s="579">
        <f t="shared" si="15"/>
        <v>1.3071038864804474</v>
      </c>
      <c r="O41" s="579">
        <f t="shared" si="15"/>
        <v>1.3274120789966439</v>
      </c>
      <c r="P41" s="579">
        <f t="shared" si="15"/>
        <v>1.3497765249413576</v>
      </c>
      <c r="Q41" s="579">
        <f t="shared" si="15"/>
        <v>1.3775875089896601</v>
      </c>
      <c r="R41" s="579">
        <f t="shared" si="15"/>
        <v>1.4061730750191135</v>
      </c>
      <c r="S41" s="579">
        <f t="shared" si="15"/>
        <v>1.4345485042677233</v>
      </c>
      <c r="T41" s="579">
        <f t="shared" si="15"/>
        <v>1.4645088183270896</v>
      </c>
      <c r="U41" s="579">
        <f t="shared" si="15"/>
        <v>1.5009257748654679</v>
      </c>
      <c r="V41" s="579">
        <f t="shared" si="15"/>
        <v>1.5409155234244065</v>
      </c>
      <c r="W41" s="579">
        <f t="shared" si="15"/>
        <v>1.5820712845081675</v>
      </c>
      <c r="X41" s="579">
        <f t="shared" si="15"/>
        <v>1.62655030126304</v>
      </c>
      <c r="Y41" s="579">
        <f t="shared" si="15"/>
        <v>1.6762012004958962</v>
      </c>
      <c r="Z41" s="579">
        <f t="shared" si="15"/>
        <v>1.7291115539505808</v>
      </c>
      <c r="AA41" s="579">
        <f t="shared" si="15"/>
        <v>1.7833292385820094</v>
      </c>
      <c r="AB41" s="579">
        <f t="shared" si="15"/>
        <v>1.8372532338543384</v>
      </c>
      <c r="AC41" s="579">
        <f t="shared" si="15"/>
        <v>1.8908894592251335</v>
      </c>
      <c r="AD41" s="579">
        <f t="shared" si="15"/>
        <v>1.9442434573994745</v>
      </c>
      <c r="AE41" s="579">
        <f t="shared" si="15"/>
        <v>1.9974199794789769</v>
      </c>
      <c r="AF41" s="579">
        <f t="shared" si="15"/>
        <v>2.0506254366567558</v>
      </c>
      <c r="AG41" s="579">
        <f t="shared" si="15"/>
        <v>2.1035700174362959</v>
      </c>
      <c r="AH41" s="579">
        <f t="shared" si="15"/>
        <v>2.1563206526264165</v>
      </c>
      <c r="AI41" s="579">
        <f t="shared" si="15"/>
        <v>2.2091367159963724</v>
      </c>
      <c r="AJ41" s="874">
        <f t="shared" si="15"/>
        <v>2.2620677501804423</v>
      </c>
      <c r="AK41" s="874">
        <f t="shared" ref="AK41" si="16">AJ41+SUM(AK42:AK47)</f>
        <v>2.3158806262700975</v>
      </c>
      <c r="AL41" s="874">
        <f t="shared" ref="AL41" si="17">AK41+SUM(AL42:AL47)</f>
        <v>2.3727213352190031</v>
      </c>
      <c r="AM41" s="874">
        <f t="shared" ref="AM41" si="18">AL41+SUM(AM42:AM47)</f>
        <v>2.4293221417011583</v>
      </c>
      <c r="AN41" s="874">
        <f t="shared" ref="AN41" si="19">AM41+SUM(AN42:AN47)</f>
        <v>2.4856873162035398</v>
      </c>
      <c r="AO41" s="874">
        <f t="shared" ref="AO41" si="20">AN41+SUM(AO42:AO47)</f>
        <v>2.5418192319376063</v>
      </c>
    </row>
    <row r="42" spans="1:41" x14ac:dyDescent="0.2">
      <c r="A42" s="224"/>
      <c r="B42" s="973"/>
      <c r="C42" s="528" t="s">
        <v>707</v>
      </c>
      <c r="D42" s="580" t="s">
        <v>708</v>
      </c>
      <c r="E42" s="570" t="s">
        <v>283</v>
      </c>
      <c r="F42" s="574" t="s">
        <v>272</v>
      </c>
      <c r="G42" s="650">
        <v>2</v>
      </c>
      <c r="H42" s="506">
        <f>'3. BL Demand'!H42</f>
        <v>8.8303855301353675E-3</v>
      </c>
      <c r="I42" s="537">
        <f>'3. BL Demand'!I42</f>
        <v>2.1439548375701185E-2</v>
      </c>
      <c r="J42" s="537">
        <f>'3. BL Demand'!J42</f>
        <v>1.9267670510523988E-2</v>
      </c>
      <c r="K42" s="411">
        <f>'3. BL Demand'!K42</f>
        <v>1.8312486233625334E-2</v>
      </c>
      <c r="L42" s="431">
        <f>'3. BL Demand'!L42</f>
        <v>1.2000326877031096E-2</v>
      </c>
      <c r="M42" s="431">
        <f>'3. BL Demand'!M42</f>
        <v>1.0490795615847544E-4</v>
      </c>
      <c r="N42" s="431">
        <f>'3. BL Demand'!N42</f>
        <v>1.0809988663462748E-4</v>
      </c>
      <c r="O42" s="431">
        <f>'3. BL Demand'!O42</f>
        <v>3.1339136889437267E-4</v>
      </c>
      <c r="P42" s="431">
        <f>'3. BL Demand'!P42</f>
        <v>2.7343051093573004E-3</v>
      </c>
      <c r="Q42" s="431">
        <f>'3. BL Demand'!Q42</f>
        <v>8.5388529389658439E-3</v>
      </c>
      <c r="R42" s="431">
        <f>'3. BL Demand'!R42</f>
        <v>9.6649153519759879E-3</v>
      </c>
      <c r="S42" s="431">
        <f>'3. BL Demand'!S42</f>
        <v>9.7998487885075005E-3</v>
      </c>
      <c r="T42" s="431">
        <f>'3. BL Demand'!T42</f>
        <v>1.1723510510084625E-2</v>
      </c>
      <c r="U42" s="431">
        <f>'3. BL Demand'!U42</f>
        <v>1.8512751369154864E-2</v>
      </c>
      <c r="V42" s="431">
        <f>'3. BL Demand'!V42</f>
        <v>2.2412075921549594E-2</v>
      </c>
      <c r="W42" s="431">
        <f>'3. BL Demand'!W42</f>
        <v>2.3898665757444412E-2</v>
      </c>
      <c r="X42" s="431">
        <f>'3. BL Demand'!X42</f>
        <v>2.7536652128732277E-2</v>
      </c>
      <c r="Y42" s="431">
        <f>'3. BL Demand'!Y42</f>
        <v>3.30175253250607E-2</v>
      </c>
      <c r="Z42" s="431">
        <f>'3. BL Demand'!Z42</f>
        <v>3.6580334967793268E-2</v>
      </c>
      <c r="AA42" s="431">
        <f>'3. BL Demand'!AA42</f>
        <v>3.8185489043181815E-2</v>
      </c>
      <c r="AB42" s="431">
        <f>'3. BL Demand'!AB42</f>
        <v>3.8184190961260592E-2</v>
      </c>
      <c r="AC42" s="431">
        <f>'3. BL Demand'!AC42</f>
        <v>3.818347977602795E-2</v>
      </c>
      <c r="AD42" s="431">
        <f>'3. BL Demand'!AD42</f>
        <v>3.8183075988943729E-2</v>
      </c>
      <c r="AE42" s="431">
        <f>'3. BL Demand'!AE42</f>
        <v>3.8282283476796394E-2</v>
      </c>
      <c r="AF42" s="431">
        <f>'3. BL Demand'!AF42</f>
        <v>3.8582856069992157E-2</v>
      </c>
      <c r="AG42" s="431">
        <f>'3. BL Demand'!AG42</f>
        <v>3.8588663108219623E-2</v>
      </c>
      <c r="AH42" s="431">
        <f>'3. BL Demand'!AH42</f>
        <v>3.8656537247725151E-2</v>
      </c>
      <c r="AI42" s="431">
        <f>'3. BL Demand'!AI42</f>
        <v>3.8979010152057215E-2</v>
      </c>
      <c r="AJ42" s="491">
        <f>'3. BL Demand'!AJ42</f>
        <v>3.9346337771606572E-2</v>
      </c>
      <c r="AK42" s="491">
        <f>'3. BL Demand'!AK42</f>
        <v>4.0475934060692213E-2</v>
      </c>
      <c r="AL42" s="491">
        <f>'3. BL Demand'!AL42</f>
        <v>4.374700281935736E-2</v>
      </c>
      <c r="AM42" s="491">
        <f>'3. BL Demand'!AM42</f>
        <v>4.3745900174948324E-2</v>
      </c>
      <c r="AN42" s="491">
        <f>'3. BL Demand'!AN42</f>
        <v>4.3744712844535551E-2</v>
      </c>
      <c r="AO42" s="491">
        <f>'3. BL Demand'!AO42</f>
        <v>4.374162298118512E-2</v>
      </c>
    </row>
    <row r="43" spans="1:41" x14ac:dyDescent="0.2">
      <c r="A43" s="224"/>
      <c r="B43" s="973"/>
      <c r="C43" s="528" t="s">
        <v>709</v>
      </c>
      <c r="D43" s="582" t="s">
        <v>285</v>
      </c>
      <c r="E43" s="570" t="s">
        <v>286</v>
      </c>
      <c r="F43" s="574" t="s">
        <v>272</v>
      </c>
      <c r="G43" s="650">
        <v>2</v>
      </c>
      <c r="H43" s="506">
        <f>'3. BL Demand'!H43</f>
        <v>1.8314786998710818E-2</v>
      </c>
      <c r="I43" s="537">
        <f>'3. BL Demand'!I43</f>
        <v>2.1190077462130898E-2</v>
      </c>
      <c r="J43" s="537">
        <f>'3. BL Demand'!J43</f>
        <v>2.0803617991962994E-2</v>
      </c>
      <c r="K43" s="411">
        <f>'3. BL Demand'!K43</f>
        <v>2.042420667545802E-2</v>
      </c>
      <c r="L43" s="431">
        <f>'3. BL Demand'!L43</f>
        <v>2.0051714970106629E-2</v>
      </c>
      <c r="M43" s="431">
        <f>'3. BL Demand'!M43</f>
        <v>1.9686016677726442E-2</v>
      </c>
      <c r="N43" s="431">
        <f>'3. BL Demand'!N43</f>
        <v>1.9326987901706779E-2</v>
      </c>
      <c r="O43" s="431">
        <f>'3. BL Demand'!O43</f>
        <v>1.8974507005033173E-2</v>
      </c>
      <c r="P43" s="431">
        <f>'3. BL Demand'!P43</f>
        <v>1.8628454569077385E-2</v>
      </c>
      <c r="Q43" s="431">
        <f>'3. BL Demand'!Q43</f>
        <v>1.8288713353139023E-2</v>
      </c>
      <c r="R43" s="431">
        <f>'3. BL Demand'!R43</f>
        <v>1.7955168254725023E-2</v>
      </c>
      <c r="S43" s="431">
        <f>'3. BL Demand'!S43</f>
        <v>1.7627706270553552E-2</v>
      </c>
      <c r="T43" s="431">
        <f>'3. BL Demand'!T43</f>
        <v>1.7306216458269096E-2</v>
      </c>
      <c r="U43" s="431">
        <f>'3. BL Demand'!U43</f>
        <v>1.6990589898855796E-2</v>
      </c>
      <c r="V43" s="431">
        <f>'3. BL Demand'!V43</f>
        <v>1.6680719659736262E-2</v>
      </c>
      <c r="W43" s="431">
        <f>'3. BL Demand'!W43</f>
        <v>1.6376500758543404E-2</v>
      </c>
      <c r="X43" s="431">
        <f>'3. BL Demand'!X43</f>
        <v>1.6077830127552963E-2</v>
      </c>
      <c r="Y43" s="431">
        <f>'3. BL Demand'!Y43</f>
        <v>1.578460657876473E-2</v>
      </c>
      <c r="Z43" s="431">
        <f>'3. BL Demand'!Z43</f>
        <v>1.5496730769620578E-2</v>
      </c>
      <c r="AA43" s="431">
        <f>'3. BL Demand'!AA43</f>
        <v>1.5214105169347762E-2</v>
      </c>
      <c r="AB43" s="431">
        <f>'3. BL Demand'!AB43</f>
        <v>1.4936634025916008E-2</v>
      </c>
      <c r="AC43" s="431">
        <f>'3. BL Demand'!AC43</f>
        <v>1.4664223333597244E-2</v>
      </c>
      <c r="AD43" s="431">
        <f>'3. BL Demand'!AD43</f>
        <v>1.4396780801116957E-2</v>
      </c>
      <c r="AE43" s="431">
        <f>'3. BL Demand'!AE43</f>
        <v>1.4134215820386414E-2</v>
      </c>
      <c r="AF43" s="431">
        <f>'3. BL Demand'!AF43</f>
        <v>1.3876439435805138E-2</v>
      </c>
      <c r="AG43" s="431">
        <f>'3. BL Demand'!AG43</f>
        <v>1.3623364314123211E-2</v>
      </c>
      <c r="AH43" s="431">
        <f>'3. BL Demand'!AH43</f>
        <v>1.3374904714853258E-2</v>
      </c>
      <c r="AI43" s="431">
        <f>'3. BL Demand'!AI43</f>
        <v>1.3130976461222016E-2</v>
      </c>
      <c r="AJ43" s="491">
        <f>'3. BL Demand'!AJ43</f>
        <v>1.2891496911651706E-2</v>
      </c>
      <c r="AK43" s="491">
        <f>'3. BL Demand'!AK43</f>
        <v>1.2656384931761517E-2</v>
      </c>
      <c r="AL43" s="491">
        <f>'3. BL Demand'!AL43</f>
        <v>1.2425560866879702E-2</v>
      </c>
      <c r="AM43" s="491">
        <f>'3. BL Demand'!AM43</f>
        <v>1.2198946515057011E-2</v>
      </c>
      <c r="AN43" s="491">
        <f>'3. BL Demand'!AN43</f>
        <v>1.1976465100572297E-2</v>
      </c>
      <c r="AO43" s="491">
        <f>'3. BL Demand'!AO43</f>
        <v>1.1758041247921307E-2</v>
      </c>
    </row>
    <row r="44" spans="1:41" x14ac:dyDescent="0.2">
      <c r="A44" s="224"/>
      <c r="B44" s="973"/>
      <c r="C44" s="528" t="s">
        <v>710</v>
      </c>
      <c r="D44" s="573" t="s">
        <v>288</v>
      </c>
      <c r="E44" s="570" t="s">
        <v>289</v>
      </c>
      <c r="F44" s="574" t="s">
        <v>272</v>
      </c>
      <c r="G44" s="650">
        <v>2</v>
      </c>
      <c r="H44" s="506">
        <f>'3. BL Demand'!H44</f>
        <v>0</v>
      </c>
      <c r="I44" s="537">
        <f>'3. BL Demand'!I44</f>
        <v>0</v>
      </c>
      <c r="J44" s="537">
        <f>'3. BL Demand'!J44</f>
        <v>0</v>
      </c>
      <c r="K44" s="411">
        <f>'3. BL Demand'!K44</f>
        <v>0</v>
      </c>
      <c r="L44" s="431">
        <f>'3. BL Demand'!L44</f>
        <v>0</v>
      </c>
      <c r="M44" s="431">
        <f>'3. BL Demand'!M44</f>
        <v>0</v>
      </c>
      <c r="N44" s="431">
        <f>'3. BL Demand'!N44</f>
        <v>0</v>
      </c>
      <c r="O44" s="431">
        <f>'3. BL Demand'!O44</f>
        <v>0</v>
      </c>
      <c r="P44" s="431">
        <f>'3. BL Demand'!P44</f>
        <v>0</v>
      </c>
      <c r="Q44" s="431">
        <f>'3. BL Demand'!Q44</f>
        <v>0</v>
      </c>
      <c r="R44" s="431">
        <f>'3. BL Demand'!R44</f>
        <v>0</v>
      </c>
      <c r="S44" s="431">
        <f>'3. BL Demand'!S44</f>
        <v>0</v>
      </c>
      <c r="T44" s="431">
        <f>'3. BL Demand'!T44</f>
        <v>0</v>
      </c>
      <c r="U44" s="431">
        <f>'3. BL Demand'!U44</f>
        <v>0</v>
      </c>
      <c r="V44" s="431">
        <f>'3. BL Demand'!V44</f>
        <v>0</v>
      </c>
      <c r="W44" s="431">
        <f>'3. BL Demand'!W44</f>
        <v>0</v>
      </c>
      <c r="X44" s="431">
        <f>'3. BL Demand'!X44</f>
        <v>0</v>
      </c>
      <c r="Y44" s="431">
        <f>'3. BL Demand'!Y44</f>
        <v>0</v>
      </c>
      <c r="Z44" s="431">
        <f>'3. BL Demand'!Z44</f>
        <v>0</v>
      </c>
      <c r="AA44" s="431">
        <f>'3. BL Demand'!AA44</f>
        <v>0</v>
      </c>
      <c r="AB44" s="431">
        <f>'3. BL Demand'!AB44</f>
        <v>0</v>
      </c>
      <c r="AC44" s="431">
        <f>'3. BL Demand'!AC44</f>
        <v>0</v>
      </c>
      <c r="AD44" s="431">
        <f>'3. BL Demand'!AD44</f>
        <v>0</v>
      </c>
      <c r="AE44" s="431">
        <f>'3. BL Demand'!AE44</f>
        <v>0</v>
      </c>
      <c r="AF44" s="431">
        <f>'3. BL Demand'!AF44</f>
        <v>0</v>
      </c>
      <c r="AG44" s="431">
        <f>'3. BL Demand'!AG44</f>
        <v>0</v>
      </c>
      <c r="AH44" s="431">
        <f>'3. BL Demand'!AH44</f>
        <v>0</v>
      </c>
      <c r="AI44" s="431">
        <f>'3. BL Demand'!AI44</f>
        <v>0</v>
      </c>
      <c r="AJ44" s="491">
        <f>'3. BL Demand'!AJ44</f>
        <v>0</v>
      </c>
      <c r="AK44" s="491">
        <f>'3. BL Demand'!AK44</f>
        <v>0</v>
      </c>
      <c r="AL44" s="491">
        <f>'3. BL Demand'!AL44</f>
        <v>0</v>
      </c>
      <c r="AM44" s="491">
        <f>'3. BL Demand'!AM44</f>
        <v>0</v>
      </c>
      <c r="AN44" s="491">
        <f>'3. BL Demand'!AN44</f>
        <v>0</v>
      </c>
      <c r="AO44" s="491">
        <f>'3. BL Demand'!AO44</f>
        <v>0</v>
      </c>
    </row>
    <row r="45" spans="1:41" x14ac:dyDescent="0.2">
      <c r="A45" s="224"/>
      <c r="B45" s="973"/>
      <c r="C45" s="528" t="s">
        <v>711</v>
      </c>
      <c r="D45" s="573" t="s">
        <v>291</v>
      </c>
      <c r="E45" s="570" t="s">
        <v>292</v>
      </c>
      <c r="F45" s="574" t="s">
        <v>272</v>
      </c>
      <c r="G45" s="650">
        <v>2</v>
      </c>
      <c r="H45" s="506">
        <f>'3. BL Demand'!H45</f>
        <v>0</v>
      </c>
      <c r="I45" s="537">
        <f>'3. BL Demand'!I45</f>
        <v>0</v>
      </c>
      <c r="J45" s="537">
        <f>'3. BL Demand'!J45</f>
        <v>0</v>
      </c>
      <c r="K45" s="411">
        <f>'3. BL Demand'!K45</f>
        <v>0</v>
      </c>
      <c r="L45" s="431">
        <f>'3. BL Demand'!L45</f>
        <v>0</v>
      </c>
      <c r="M45" s="431">
        <f>'3. BL Demand'!M45</f>
        <v>0</v>
      </c>
      <c r="N45" s="431">
        <f>'3. BL Demand'!N45</f>
        <v>0</v>
      </c>
      <c r="O45" s="431">
        <f>'3. BL Demand'!O45</f>
        <v>0</v>
      </c>
      <c r="P45" s="431">
        <f>'3. BL Demand'!P45</f>
        <v>0</v>
      </c>
      <c r="Q45" s="431">
        <f>'3. BL Demand'!Q45</f>
        <v>0</v>
      </c>
      <c r="R45" s="431">
        <f>'3. BL Demand'!R45</f>
        <v>0</v>
      </c>
      <c r="S45" s="431">
        <f>'3. BL Demand'!S45</f>
        <v>0</v>
      </c>
      <c r="T45" s="431">
        <f>'3. BL Demand'!T45</f>
        <v>0</v>
      </c>
      <c r="U45" s="431">
        <f>'3. BL Demand'!U45</f>
        <v>0</v>
      </c>
      <c r="V45" s="431">
        <f>'3. BL Demand'!V45</f>
        <v>0</v>
      </c>
      <c r="W45" s="431">
        <f>'3. BL Demand'!W45</f>
        <v>0</v>
      </c>
      <c r="X45" s="431">
        <f>'3. BL Demand'!X45</f>
        <v>0</v>
      </c>
      <c r="Y45" s="431">
        <f>'3. BL Demand'!Y45</f>
        <v>0</v>
      </c>
      <c r="Z45" s="431">
        <f>'3. BL Demand'!Z45</f>
        <v>0</v>
      </c>
      <c r="AA45" s="431">
        <f>'3. BL Demand'!AA45</f>
        <v>0</v>
      </c>
      <c r="AB45" s="431">
        <f>'3. BL Demand'!AB45</f>
        <v>0</v>
      </c>
      <c r="AC45" s="431">
        <f>'3. BL Demand'!AC45</f>
        <v>0</v>
      </c>
      <c r="AD45" s="431">
        <f>'3. BL Demand'!AD45</f>
        <v>0</v>
      </c>
      <c r="AE45" s="431">
        <f>'3. BL Demand'!AE45</f>
        <v>0</v>
      </c>
      <c r="AF45" s="431">
        <f>'3. BL Demand'!AF45</f>
        <v>0</v>
      </c>
      <c r="AG45" s="431">
        <f>'3. BL Demand'!AG45</f>
        <v>0</v>
      </c>
      <c r="AH45" s="431">
        <f>'3. BL Demand'!AH45</f>
        <v>0</v>
      </c>
      <c r="AI45" s="431">
        <f>'3. BL Demand'!AI45</f>
        <v>0</v>
      </c>
      <c r="AJ45" s="491">
        <f>'3. BL Demand'!AJ45</f>
        <v>0</v>
      </c>
      <c r="AK45" s="491">
        <f>'3. BL Demand'!AK45</f>
        <v>0</v>
      </c>
      <c r="AL45" s="491">
        <f>'3. BL Demand'!AL45</f>
        <v>0</v>
      </c>
      <c r="AM45" s="491">
        <f>'3. BL Demand'!AM45</f>
        <v>0</v>
      </c>
      <c r="AN45" s="491">
        <f>'3. BL Demand'!AN45</f>
        <v>0</v>
      </c>
      <c r="AO45" s="491">
        <f>'3. BL Demand'!AO45</f>
        <v>0</v>
      </c>
    </row>
    <row r="46" spans="1:41" x14ac:dyDescent="0.2">
      <c r="A46" s="224"/>
      <c r="B46" s="973"/>
      <c r="C46" s="528" t="s">
        <v>712</v>
      </c>
      <c r="D46" s="573" t="s">
        <v>713</v>
      </c>
      <c r="E46" s="570" t="s">
        <v>295</v>
      </c>
      <c r="F46" s="574" t="s">
        <v>272</v>
      </c>
      <c r="G46" s="650">
        <v>2</v>
      </c>
      <c r="H46" s="506">
        <f>'3. BL Demand'!H46</f>
        <v>0</v>
      </c>
      <c r="I46" s="537">
        <f>'3. BL Demand'!I46</f>
        <v>0</v>
      </c>
      <c r="J46" s="537">
        <f>'3. BL Demand'!J46</f>
        <v>0</v>
      </c>
      <c r="K46" s="411">
        <f>'3. BL Demand'!K46</f>
        <v>0</v>
      </c>
      <c r="L46" s="431">
        <f>'3. BL Demand'!L46</f>
        <v>0</v>
      </c>
      <c r="M46" s="431">
        <f>'3. BL Demand'!M46</f>
        <v>0</v>
      </c>
      <c r="N46" s="431">
        <f>'3. BL Demand'!N46</f>
        <v>0</v>
      </c>
      <c r="O46" s="431">
        <f>'3. BL Demand'!O46</f>
        <v>0</v>
      </c>
      <c r="P46" s="431">
        <f>'3. BL Demand'!P46</f>
        <v>0</v>
      </c>
      <c r="Q46" s="431">
        <f>'3. BL Demand'!Q46</f>
        <v>0</v>
      </c>
      <c r="R46" s="431">
        <f>'3. BL Demand'!R46</f>
        <v>0</v>
      </c>
      <c r="S46" s="431">
        <f>'3. BL Demand'!S46</f>
        <v>0</v>
      </c>
      <c r="T46" s="431">
        <f>'3. BL Demand'!T46</f>
        <v>0</v>
      </c>
      <c r="U46" s="431">
        <f>'3. BL Demand'!U46</f>
        <v>0</v>
      </c>
      <c r="V46" s="431">
        <f>'3. BL Demand'!V46</f>
        <v>0</v>
      </c>
      <c r="W46" s="431">
        <f>'3. BL Demand'!W46</f>
        <v>0</v>
      </c>
      <c r="X46" s="431">
        <f>'3. BL Demand'!X46</f>
        <v>0</v>
      </c>
      <c r="Y46" s="431">
        <f>'3. BL Demand'!Y46</f>
        <v>0</v>
      </c>
      <c r="Z46" s="431">
        <f>'3. BL Demand'!Z46</f>
        <v>0</v>
      </c>
      <c r="AA46" s="431">
        <f>'3. BL Demand'!AA46</f>
        <v>0</v>
      </c>
      <c r="AB46" s="431">
        <f>'3. BL Demand'!AB46</f>
        <v>0</v>
      </c>
      <c r="AC46" s="431">
        <f>'3. BL Demand'!AC46</f>
        <v>0</v>
      </c>
      <c r="AD46" s="431">
        <f>'3. BL Demand'!AD46</f>
        <v>0</v>
      </c>
      <c r="AE46" s="431">
        <f>'3. BL Demand'!AE46</f>
        <v>0</v>
      </c>
      <c r="AF46" s="431">
        <f>'3. BL Demand'!AF46</f>
        <v>0</v>
      </c>
      <c r="AG46" s="431">
        <f>'3. BL Demand'!AG46</f>
        <v>0</v>
      </c>
      <c r="AH46" s="431">
        <f>'3. BL Demand'!AH46</f>
        <v>0</v>
      </c>
      <c r="AI46" s="431">
        <f>'3. BL Demand'!AI46</f>
        <v>0</v>
      </c>
      <c r="AJ46" s="491">
        <f>'3. BL Demand'!AJ46</f>
        <v>0</v>
      </c>
      <c r="AK46" s="491">
        <f>'3. BL Demand'!AK46</f>
        <v>0</v>
      </c>
      <c r="AL46" s="491">
        <f>'3. BL Demand'!AL46</f>
        <v>0</v>
      </c>
      <c r="AM46" s="491">
        <f>'3. BL Demand'!AM46</f>
        <v>0</v>
      </c>
      <c r="AN46" s="491">
        <f>'3. BL Demand'!AN46</f>
        <v>0</v>
      </c>
      <c r="AO46" s="491">
        <f>'3. BL Demand'!AO46</f>
        <v>0</v>
      </c>
    </row>
    <row r="47" spans="1:41" x14ac:dyDescent="0.2">
      <c r="A47" s="224"/>
      <c r="B47" s="973"/>
      <c r="C47" s="528" t="s">
        <v>714</v>
      </c>
      <c r="D47" s="573" t="s">
        <v>297</v>
      </c>
      <c r="E47" s="570" t="s">
        <v>298</v>
      </c>
      <c r="F47" s="574" t="s">
        <v>272</v>
      </c>
      <c r="G47" s="650">
        <v>2</v>
      </c>
      <c r="H47" s="506">
        <f>'3. BL Demand'!H47</f>
        <v>0</v>
      </c>
      <c r="I47" s="537">
        <f>'3. BL Demand'!I47</f>
        <v>1.1394294409390409E-3</v>
      </c>
      <c r="J47" s="537">
        <f>'3. BL Demand'!J47</f>
        <v>1.1186488043969634E-3</v>
      </c>
      <c r="K47" s="411">
        <f>'3. BL Demand'!K47</f>
        <v>1.0982471600413069E-3</v>
      </c>
      <c r="L47" s="431">
        <f>'3. BL Demand'!L47</f>
        <v>1.0782175959049103E-3</v>
      </c>
      <c r="M47" s="431">
        <f>'3. BL Demand'!M47</f>
        <v>1.0585533260793849E-3</v>
      </c>
      <c r="N47" s="431">
        <f>'3. BL Demand'!N47</f>
        <v>1.0392476884160872E-3</v>
      </c>
      <c r="O47" s="431">
        <f>'3. BL Demand'!O47</f>
        <v>1.0202941422690166E-3</v>
      </c>
      <c r="P47" s="431">
        <f>'3. BL Demand'!P47</f>
        <v>1.001686266278881E-3</v>
      </c>
      <c r="Q47" s="431">
        <f>'3. BL Demand'!Q47</f>
        <v>9.8341775619757493E-4</v>
      </c>
      <c r="R47" s="431">
        <f>'3. BL Demand'!R47</f>
        <v>9.6548242275233307E-4</v>
      </c>
      <c r="S47" s="431">
        <f>'3. BL Demand'!S47</f>
        <v>9.4787418954883976E-4</v>
      </c>
      <c r="T47" s="431">
        <f>'3. BL Demand'!T47</f>
        <v>9.3058709101257809E-4</v>
      </c>
      <c r="U47" s="431">
        <f>'3. BL Demand'!U47</f>
        <v>9.1361527036772593E-4</v>
      </c>
      <c r="V47" s="431">
        <f>'3. BL Demand'!V47</f>
        <v>8.9695297765291155E-4</v>
      </c>
      <c r="W47" s="431">
        <f>'3. BL Demand'!W47</f>
        <v>8.8059456777315776E-4</v>
      </c>
      <c r="X47" s="431">
        <f>'3. BL Demand'!X47</f>
        <v>8.6453449858735491E-4</v>
      </c>
      <c r="Y47" s="431">
        <f>'3. BL Demand'!Y47</f>
        <v>8.4876732903061162E-4</v>
      </c>
      <c r="Z47" s="431">
        <f>'3. BL Demand'!Z47</f>
        <v>8.3328771727085311E-4</v>
      </c>
      <c r="AA47" s="431">
        <f>'3. BL Demand'!AA47</f>
        <v>8.1809041889903617E-4</v>
      </c>
      <c r="AB47" s="431">
        <f>'3. BL Demand'!AB47</f>
        <v>8.031702851523725E-4</v>
      </c>
      <c r="AC47" s="431">
        <f>'3. BL Demand'!AC47</f>
        <v>7.8852226116995453E-4</v>
      </c>
      <c r="AD47" s="431">
        <f>'3. BL Demand'!AD47</f>
        <v>7.7414138428019675E-4</v>
      </c>
      <c r="AE47" s="431">
        <f>'3. BL Demand'!AE47</f>
        <v>7.6002278231950882E-4</v>
      </c>
      <c r="AF47" s="431">
        <f>'3. BL Demand'!AF47</f>
        <v>7.4616167198163295E-4</v>
      </c>
      <c r="AG47" s="431">
        <f>'3. BL Demand'!AG47</f>
        <v>7.3255335719708576E-4</v>
      </c>
      <c r="AH47" s="431">
        <f>'3. BL Demand'!AH47</f>
        <v>7.1919322754215474E-4</v>
      </c>
      <c r="AI47" s="431">
        <f>'3. BL Demand'!AI47</f>
        <v>7.0607675667691159E-4</v>
      </c>
      <c r="AJ47" s="491">
        <f>'3. BL Demand'!AJ47</f>
        <v>6.9319950081171331E-4</v>
      </c>
      <c r="AK47" s="491">
        <f>'3. BL Demand'!AK47</f>
        <v>6.8055709720166971E-4</v>
      </c>
      <c r="AL47" s="491">
        <f>'3. BL Demand'!AL47</f>
        <v>6.6814526266856852E-4</v>
      </c>
      <c r="AM47" s="491">
        <f>'3. BL Demand'!AM47</f>
        <v>6.5595979214975889E-4</v>
      </c>
      <c r="AN47" s="491">
        <f>'3. BL Demand'!AN47</f>
        <v>6.4399655727349751E-4</v>
      </c>
      <c r="AO47" s="491">
        <f>'3. BL Demand'!AO47</f>
        <v>6.3225150496027933E-4</v>
      </c>
    </row>
    <row r="48" spans="1:41" x14ac:dyDescent="0.2">
      <c r="A48" s="224"/>
      <c r="B48" s="973"/>
      <c r="C48" s="528" t="s">
        <v>715</v>
      </c>
      <c r="D48" s="573" t="s">
        <v>300</v>
      </c>
      <c r="E48" s="570" t="s">
        <v>277</v>
      </c>
      <c r="F48" s="574" t="s">
        <v>272</v>
      </c>
      <c r="G48" s="650">
        <v>2</v>
      </c>
      <c r="H48" s="506">
        <f>'3. BL Demand'!H48</f>
        <v>2.5100592392322641E-2</v>
      </c>
      <c r="I48" s="537">
        <f>'3. BL Demand'!I48</f>
        <v>2.2513243581178656E-2</v>
      </c>
      <c r="J48" s="537">
        <f>'3. BL Demand'!J48</f>
        <v>2.3289105199030023E-2</v>
      </c>
      <c r="K48" s="411">
        <f>'3. BL Demand'!K48</f>
        <v>2.4039284824845245E-2</v>
      </c>
      <c r="L48" s="431">
        <f>'3. BL Demand'!L48</f>
        <v>2.4660628475485943E-2</v>
      </c>
      <c r="M48" s="431">
        <f>'3. BL Demand'!M48</f>
        <v>2.504561802594012E-2</v>
      </c>
      <c r="N48" s="431">
        <f>'3. BL Demand'!N48</f>
        <v>2.5423773057739851E-2</v>
      </c>
      <c r="O48" s="431">
        <f>'3. BL Demand'!O48</f>
        <v>2.5799110219041639E-2</v>
      </c>
      <c r="P48" s="431">
        <f>'3. BL Demand'!P48</f>
        <v>2.6214463889743928E-2</v>
      </c>
      <c r="Q48" s="431">
        <f>'3. BL Demand'!Q48</f>
        <v>2.673518524150139E-2</v>
      </c>
      <c r="R48" s="431">
        <f>'3. BL Demand'!R48</f>
        <v>2.7271191175374302E-2</v>
      </c>
      <c r="S48" s="431">
        <f>'3. BL Demand'!S48</f>
        <v>2.7803486709409426E-2</v>
      </c>
      <c r="T48" s="431">
        <f>'3. BL Demand'!T48</f>
        <v>2.8366668968488811E-2</v>
      </c>
      <c r="U48" s="431">
        <f>'3. BL Demand'!U48</f>
        <v>2.905465303153696E-2</v>
      </c>
      <c r="V48" s="431">
        <f>'3. BL Demand'!V48</f>
        <v>2.9811831211399312E-2</v>
      </c>
      <c r="W48" s="431">
        <f>'3. BL Demand'!W48</f>
        <v>3.0591793823149523E-2</v>
      </c>
      <c r="X48" s="431">
        <f>'3. BL Demand'!X48</f>
        <v>3.1436122976846323E-2</v>
      </c>
      <c r="Y48" s="431">
        <f>'3. BL Demand'!Y48</f>
        <v>3.2380451182342743E-2</v>
      </c>
      <c r="Z48" s="431">
        <f>'3. BL Demand'!Z48</f>
        <v>3.3387900511518867E-2</v>
      </c>
      <c r="AA48" s="431">
        <f>'3. BL Demand'!AA48</f>
        <v>3.4420828030041262E-2</v>
      </c>
      <c r="AB48" s="431">
        <f>'3. BL Demand'!AB48</f>
        <v>3.5448360102074757E-2</v>
      </c>
      <c r="AC48" s="431">
        <f>'3. BL Demand'!AC48</f>
        <v>3.6470604119536162E-2</v>
      </c>
      <c r="AD48" s="431">
        <f>'3. BL Demand'!AD48</f>
        <v>3.7487660446203788E-2</v>
      </c>
      <c r="AE48" s="431">
        <f>'3. BL Demand'!AE48</f>
        <v>3.8501542342543812E-2</v>
      </c>
      <c r="AF48" s="431">
        <f>'3. BL Demand'!AF48</f>
        <v>3.9516223220680345E-2</v>
      </c>
      <c r="AG48" s="431">
        <f>'3. BL Demand'!AG48</f>
        <v>4.0526109834750704E-2</v>
      </c>
      <c r="AH48" s="431">
        <f>'3. BL Demand'!AH48</f>
        <v>4.1532486891541563E-2</v>
      </c>
      <c r="AI48" s="431">
        <f>'3. BL Demand'!AI48</f>
        <v>4.2540349454554434E-2</v>
      </c>
      <c r="AJ48" s="491">
        <f>'3. BL Demand'!AJ48</f>
        <v>4.3550647347450219E-2</v>
      </c>
      <c r="AK48" s="491">
        <f>'3. BL Demand'!AK48</f>
        <v>4.4578160191358338E-2</v>
      </c>
      <c r="AL48" s="491">
        <f>'3. BL Demand'!AL48</f>
        <v>4.5664256313444444E-2</v>
      </c>
      <c r="AM48" s="491">
        <f>'3. BL Demand'!AM48</f>
        <v>4.6745931000725917E-2</v>
      </c>
      <c r="AN48" s="491">
        <f>'3. BL Demand'!AN48</f>
        <v>4.7823261866210644E-2</v>
      </c>
      <c r="AO48" s="491">
        <f>'3. BL Demand'!AO48</f>
        <v>4.889629008033123E-2</v>
      </c>
    </row>
    <row r="49" spans="1:41" x14ac:dyDescent="0.2">
      <c r="A49" s="224"/>
      <c r="B49" s="973"/>
      <c r="C49" s="528" t="s">
        <v>716</v>
      </c>
      <c r="D49" s="573" t="s">
        <v>302</v>
      </c>
      <c r="E49" s="570" t="s">
        <v>303</v>
      </c>
      <c r="F49" s="574" t="s">
        <v>272</v>
      </c>
      <c r="G49" s="650">
        <v>2</v>
      </c>
      <c r="H49" s="506">
        <f>'3. BL Demand'!H49</f>
        <v>1.2471003377703309</v>
      </c>
      <c r="I49" s="537">
        <f>'3. BL Demand'!I49</f>
        <v>1.2020265187408781</v>
      </c>
      <c r="J49" s="537">
        <f>'3. BL Demand'!J49</f>
        <v>1.1801042519445182</v>
      </c>
      <c r="K49" s="411">
        <f>'3. BL Demand'!K49</f>
        <v>1.158581798109019</v>
      </c>
      <c r="L49" s="431">
        <f>'3. BL Demand'!L49</f>
        <v>1.1374518655430075</v>
      </c>
      <c r="M49" s="431">
        <f>'3. BL Demand'!M49</f>
        <v>1.1167072955392017</v>
      </c>
      <c r="N49" s="431">
        <f>'3. BL Demand'!N49</f>
        <v>1.0963410599490788</v>
      </c>
      <c r="O49" s="431">
        <f>'3. BL Demand'!O49</f>
        <v>1.0763462588017765</v>
      </c>
      <c r="P49" s="431">
        <f>'3. BL Demand'!P49</f>
        <v>1.0567161179664204</v>
      </c>
      <c r="Q49" s="431">
        <f>'3. BL Demand'!Q49</f>
        <v>1.0374439868570839</v>
      </c>
      <c r="R49" s="431">
        <f>'3. BL Demand'!R49</f>
        <v>1.0185233361796064</v>
      </c>
      <c r="S49" s="431">
        <f>'3. BL Demand'!S49</f>
        <v>0.99994775571950412</v>
      </c>
      <c r="T49" s="431">
        <f>'3. BL Demand'!T49</f>
        <v>0.98171095217022253</v>
      </c>
      <c r="U49" s="431">
        <f>'3. BL Demand'!U49</f>
        <v>0.96380674700099889</v>
      </c>
      <c r="V49" s="431">
        <f>'3. BL Demand'!V49</f>
        <v>0.9462290743636097</v>
      </c>
      <c r="W49" s="431">
        <f>'3. BL Demand'!W49</f>
        <v>0.92897197903729312</v>
      </c>
      <c r="X49" s="431">
        <f>'3. BL Demand'!X49</f>
        <v>0.91202961441115282</v>
      </c>
      <c r="Y49" s="431">
        <f>'3. BL Demand'!Y49</f>
        <v>0.89539624050335764</v>
      </c>
      <c r="Z49" s="431">
        <f>'3. BL Demand'!Z49</f>
        <v>0.87906622201646611</v>
      </c>
      <c r="AA49" s="431">
        <f>'3. BL Demand'!AA49</f>
        <v>0.86303402642821925</v>
      </c>
      <c r="AB49" s="431">
        <f>'3. BL Demand'!AB49</f>
        <v>0.84729422211715089</v>
      </c>
      <c r="AC49" s="431">
        <f>'3. BL Demand'!AC49</f>
        <v>0.83184147652238383</v>
      </c>
      <c r="AD49" s="431">
        <f>'3. BL Demand'!AD49</f>
        <v>0.81667055433698665</v>
      </c>
      <c r="AE49" s="431">
        <f>'3. BL Demand'!AE49</f>
        <v>0.80177631573428088</v>
      </c>
      <c r="AF49" s="431">
        <f>'3. BL Demand'!AF49</f>
        <v>0.78715371462649408</v>
      </c>
      <c r="AG49" s="431">
        <f>'3. BL Demand'!AG49</f>
        <v>0.77279779695517392</v>
      </c>
      <c r="AH49" s="431">
        <f>'3. BL Demand'!AH49</f>
        <v>0.75870369901277857</v>
      </c>
      <c r="AI49" s="431">
        <f>'3. BL Demand'!AI49</f>
        <v>0.7448666457948796</v>
      </c>
      <c r="AJ49" s="491">
        <f>'3. BL Demand'!AJ49</f>
        <v>0.73128194938241609</v>
      </c>
      <c r="AK49" s="491">
        <f>'3. BL Demand'!AK49</f>
        <v>0.7179450073534529</v>
      </c>
      <c r="AL49" s="491">
        <f>'3. BL Demand'!AL49</f>
        <v>0.7048513012239046</v>
      </c>
      <c r="AM49" s="491">
        <f>'3. BL Demand'!AM49</f>
        <v>0.69199639491669773</v>
      </c>
      <c r="AN49" s="491">
        <f>'3. BL Demand'!AN49</f>
        <v>0.67937593325885182</v>
      </c>
      <c r="AO49" s="491">
        <f>'3. BL Demand'!AO49</f>
        <v>0.6669856405059702</v>
      </c>
    </row>
    <row r="50" spans="1:41" x14ac:dyDescent="0.2">
      <c r="A50" s="224"/>
      <c r="B50" s="973"/>
      <c r="C50" s="528" t="s">
        <v>717</v>
      </c>
      <c r="D50" s="573" t="s">
        <v>305</v>
      </c>
      <c r="E50" s="570" t="s">
        <v>277</v>
      </c>
      <c r="F50" s="574" t="s">
        <v>272</v>
      </c>
      <c r="G50" s="574">
        <v>2</v>
      </c>
      <c r="H50" s="506">
        <f>'3. BL Demand'!H50</f>
        <v>3.2158465782214637E-2</v>
      </c>
      <c r="I50" s="537">
        <f>'3. BL Demand'!I50</f>
        <v>3.1061357690872267E-2</v>
      </c>
      <c r="J50" s="537">
        <f>'3. BL Demand'!J50</f>
        <v>3.0494868216854883E-2</v>
      </c>
      <c r="K50" s="411">
        <f>'3. BL Demand'!K50</f>
        <v>2.9938710239849516E-2</v>
      </c>
      <c r="L50" s="431">
        <f>'3. BL Demand'!L50</f>
        <v>2.9392695336530751E-2</v>
      </c>
      <c r="M50" s="431">
        <f>'3. BL Demand'!M50</f>
        <v>2.8856638519991862E-2</v>
      </c>
      <c r="N50" s="431">
        <f>'3. BL Demand'!N50</f>
        <v>2.8330358177072284E-2</v>
      </c>
      <c r="O50" s="431">
        <f>'3. BL Demand'!O50</f>
        <v>2.7813676006827999E-2</v>
      </c>
      <c r="P50" s="431">
        <f>'3. BL Demand'!P50</f>
        <v>2.7306416960124192E-2</v>
      </c>
      <c r="Q50" s="431">
        <f>'3. BL Demand'!Q50</f>
        <v>2.6808409180329503E-2</v>
      </c>
      <c r="R50" s="431">
        <f>'3. BL Demand'!R50</f>
        <v>2.631948394509194E-2</v>
      </c>
      <c r="S50" s="431">
        <f>'3. BL Demand'!S50</f>
        <v>2.5839475609176682E-2</v>
      </c>
      <c r="T50" s="431">
        <f>'3. BL Demand'!T50</f>
        <v>2.5368221548346333E-2</v>
      </c>
      <c r="U50" s="431">
        <f>'3. BL Demand'!U50</f>
        <v>2.4905562104264718E-2</v>
      </c>
      <c r="V50" s="431">
        <f>'3. BL Demand'!V50</f>
        <v>2.4451340530405492E-2</v>
      </c>
      <c r="W50" s="431">
        <f>'3. BL Demand'!W50</f>
        <v>2.4005402938947287E-2</v>
      </c>
      <c r="X50" s="431">
        <f>'3. BL Demand'!X50</f>
        <v>2.3567598248637314E-2</v>
      </c>
      <c r="Y50" s="431">
        <f>'3. BL Demand'!Y50</f>
        <v>2.3137778133605871E-2</v>
      </c>
      <c r="Z50" s="431">
        <f>'3. BL Demand'!Z50</f>
        <v>2.2715796973114322E-2</v>
      </c>
      <c r="AA50" s="431">
        <f>'3. BL Demand'!AA50</f>
        <v>2.2301511802219592E-2</v>
      </c>
      <c r="AB50" s="431">
        <f>'3. BL Demand'!AB50</f>
        <v>2.1894782263338415E-2</v>
      </c>
      <c r="AC50" s="431">
        <f>'3. BL Demand'!AC50</f>
        <v>2.1495470558694916E-2</v>
      </c>
      <c r="AD50" s="431">
        <f>'3. BL Demand'!AD50</f>
        <v>2.110344140363549E-2</v>
      </c>
      <c r="AE50" s="431">
        <f>'3. BL Demand'!AE50</f>
        <v>2.0718561980795087E-2</v>
      </c>
      <c r="AF50" s="431">
        <f>'3. BL Demand'!AF50</f>
        <v>2.0340701895099407E-2</v>
      </c>
      <c r="AG50" s="431">
        <f>'3. BL Demand'!AG50</f>
        <v>1.996973312958774E-2</v>
      </c>
      <c r="AH50" s="431">
        <f>'3. BL Demand'!AH50</f>
        <v>1.9605530002041516E-2</v>
      </c>
      <c r="AI50" s="431">
        <f>'3. BL Demand'!AI50</f>
        <v>1.9247969122403844E-2</v>
      </c>
      <c r="AJ50" s="491">
        <f>'3. BL Demand'!AJ50</f>
        <v>1.8896929350975644E-2</v>
      </c>
      <c r="AK50" s="491">
        <f>'3. BL Demand'!AK50</f>
        <v>1.8552291757374134E-2</v>
      </c>
      <c r="AL50" s="491">
        <f>'3. BL Demand'!AL50</f>
        <v>1.8213939580239893E-2</v>
      </c>
      <c r="AM50" s="491">
        <f>'3. BL Demand'!AM50</f>
        <v>1.7881758187678724E-2</v>
      </c>
      <c r="AN50" s="491">
        <f>'3. BL Demand'!AN50</f>
        <v>1.7555635038424978E-2</v>
      </c>
      <c r="AO50" s="491">
        <f>'3. BL Demand'!AO50</f>
        <v>1.7235459643713206E-2</v>
      </c>
    </row>
    <row r="51" spans="1:41" ht="15.75" thickBot="1" x14ac:dyDescent="0.25">
      <c r="A51" s="224"/>
      <c r="B51" s="974"/>
      <c r="C51" s="589" t="s">
        <v>718</v>
      </c>
      <c r="D51" s="590" t="s">
        <v>307</v>
      </c>
      <c r="E51" s="585" t="s">
        <v>719</v>
      </c>
      <c r="F51" s="592" t="s">
        <v>272</v>
      </c>
      <c r="G51" s="592">
        <v>2</v>
      </c>
      <c r="H51" s="506">
        <f>H38+H39+H40+H41+H48+H49+H50</f>
        <v>2.9216658542130114</v>
      </c>
      <c r="I51" s="537">
        <f t="shared" ref="I51:AJ51" si="21">I38+I39+I40+I41+I48+I49+I50</f>
        <v>2.9171242489748077</v>
      </c>
      <c r="J51" s="537">
        <f t="shared" si="21"/>
        <v>2.936783527543986</v>
      </c>
      <c r="K51" s="537">
        <f>K38+K39+K40+K41+K48+K49+K50</f>
        <v>2.9554504738872751</v>
      </c>
      <c r="L51" s="579">
        <f t="shared" si="21"/>
        <v>2.9676683285481853</v>
      </c>
      <c r="M51" s="579">
        <f t="shared" si="21"/>
        <v>2.9677491367774564</v>
      </c>
      <c r="N51" s="579">
        <f t="shared" si="21"/>
        <v>2.9678234015075717</v>
      </c>
      <c r="O51" s="579">
        <f t="shared" si="21"/>
        <v>2.9680992375668245</v>
      </c>
      <c r="P51" s="579">
        <f t="shared" si="21"/>
        <v>2.9708367878699855</v>
      </c>
      <c r="Q51" s="579">
        <f t="shared" si="21"/>
        <v>2.9794864614675678</v>
      </c>
      <c r="R51" s="579">
        <f t="shared" si="21"/>
        <v>2.9892808918907177</v>
      </c>
      <c r="S51" s="579">
        <f t="shared" si="21"/>
        <v>2.9992109690218642</v>
      </c>
      <c r="T51" s="579">
        <f t="shared" si="21"/>
        <v>3.011100871698166</v>
      </c>
      <c r="U51" s="579">
        <f t="shared" si="21"/>
        <v>3.029910810324381</v>
      </c>
      <c r="V51" s="579">
        <f t="shared" si="21"/>
        <v>3.0526958592913989</v>
      </c>
      <c r="W51" s="579">
        <f t="shared" si="21"/>
        <v>3.0769973711643113</v>
      </c>
      <c r="X51" s="579">
        <f t="shared" si="21"/>
        <v>3.1050087340185142</v>
      </c>
      <c r="Y51" s="579">
        <f t="shared" si="21"/>
        <v>3.1386088008958142</v>
      </c>
      <c r="Z51" s="579">
        <f t="shared" si="21"/>
        <v>3.1758428983938827</v>
      </c>
      <c r="AA51" s="579">
        <f t="shared" si="21"/>
        <v>3.2147159391235776</v>
      </c>
      <c r="AB51" s="579">
        <f t="shared" si="21"/>
        <v>3.2535907588937412</v>
      </c>
      <c r="AC51" s="579">
        <f t="shared" si="21"/>
        <v>3.2924681705250487</v>
      </c>
      <c r="AD51" s="579">
        <f t="shared" si="21"/>
        <v>3.3313486628219033</v>
      </c>
      <c r="AE51" s="579">
        <f t="shared" si="21"/>
        <v>3.3703339087211446</v>
      </c>
      <c r="AF51" s="579">
        <f t="shared" si="21"/>
        <v>3.409629266724346</v>
      </c>
      <c r="AG51" s="579">
        <f t="shared" si="21"/>
        <v>3.4489343732856494</v>
      </c>
      <c r="AH51" s="579">
        <f t="shared" si="21"/>
        <v>3.4883125539666033</v>
      </c>
      <c r="AI51" s="579">
        <f t="shared" si="21"/>
        <v>3.5280233576778182</v>
      </c>
      <c r="AJ51" s="874">
        <f t="shared" si="21"/>
        <v>3.5681125278556225</v>
      </c>
      <c r="AK51" s="874">
        <f t="shared" ref="AK51:AO51" si="22">AK38+AK39+AK40+AK41+AK48+AK49+AK50</f>
        <v>3.6093570376911668</v>
      </c>
      <c r="AL51" s="874">
        <f t="shared" si="22"/>
        <v>3.6539396408127733</v>
      </c>
      <c r="AM51" s="874">
        <f t="shared" si="22"/>
        <v>3.6985250635683986</v>
      </c>
      <c r="AN51" s="874">
        <f t="shared" si="22"/>
        <v>3.7431131924845342</v>
      </c>
      <c r="AO51" s="874">
        <f t="shared" si="22"/>
        <v>3.7877020522628029</v>
      </c>
    </row>
    <row r="52" spans="1:41" x14ac:dyDescent="0.2">
      <c r="A52" s="224"/>
      <c r="B52" s="962" t="s">
        <v>309</v>
      </c>
      <c r="C52" s="510" t="s">
        <v>720</v>
      </c>
      <c r="D52" s="587" t="s">
        <v>311</v>
      </c>
      <c r="E52" s="570" t="s">
        <v>303</v>
      </c>
      <c r="F52" s="571" t="s">
        <v>272</v>
      </c>
      <c r="G52" s="868">
        <v>2</v>
      </c>
      <c r="H52" s="482">
        <f>'3. BL Demand'!H52</f>
        <v>0.52797778897252856</v>
      </c>
      <c r="I52" s="423">
        <f>'3. BL Demand'!I52</f>
        <v>0.52154884973954363</v>
      </c>
      <c r="J52" s="423">
        <f>'3. BL Demand'!J52</f>
        <v>0.5195196918073498</v>
      </c>
      <c r="K52" s="423">
        <f>'3. BL Demand'!K52</f>
        <v>0.51818777938552918</v>
      </c>
      <c r="L52" s="572">
        <f>'3. BL Demand'!L52</f>
        <v>0.51886888075954174</v>
      </c>
      <c r="M52" s="572">
        <f>'3. BL Demand'!M52</f>
        <v>0.52022201268737078</v>
      </c>
      <c r="N52" s="572">
        <f>'3. BL Demand'!N52</f>
        <v>0.52144171194594402</v>
      </c>
      <c r="O52" s="572">
        <f>'3. BL Demand'!O52</f>
        <v>0.52271182069376387</v>
      </c>
      <c r="P52" s="572">
        <f>'3. BL Demand'!P52</f>
        <v>0.52308741360428579</v>
      </c>
      <c r="Q52" s="572">
        <f>'3. BL Demand'!Q52</f>
        <v>0.52299153581665181</v>
      </c>
      <c r="R52" s="572">
        <f>'3. BL Demand'!R52</f>
        <v>0.52349562276419237</v>
      </c>
      <c r="S52" s="572">
        <f>'3. BL Demand'!S52</f>
        <v>0.52438678030511254</v>
      </c>
      <c r="T52" s="572">
        <f>'3. BL Demand'!T52</f>
        <v>0.52514321679963627</v>
      </c>
      <c r="U52" s="572">
        <f>'3. BL Demand'!U52</f>
        <v>0.52581965000106989</v>
      </c>
      <c r="V52" s="572">
        <f>'3. BL Demand'!V52</f>
        <v>0.52665680049623464</v>
      </c>
      <c r="W52" s="572">
        <f>'3. BL Demand'!W52</f>
        <v>0.52848291422950655</v>
      </c>
      <c r="X52" s="572">
        <f>'3. BL Demand'!X52</f>
        <v>0.53048637991333181</v>
      </c>
      <c r="Y52" s="572">
        <f>'3. BL Demand'!Y52</f>
        <v>0.53272357211091637</v>
      </c>
      <c r="Z52" s="572">
        <f>'3. BL Demand'!Z52</f>
        <v>0.53446115862461285</v>
      </c>
      <c r="AA52" s="572">
        <f>'3. BL Demand'!AA52</f>
        <v>0.5362274792940962</v>
      </c>
      <c r="AB52" s="572">
        <f>'3. BL Demand'!AB52</f>
        <v>0.53795659968781451</v>
      </c>
      <c r="AC52" s="572">
        <f>'3. BL Demand'!AC52</f>
        <v>0.53997126106813631</v>
      </c>
      <c r="AD52" s="572">
        <f>'3. BL Demand'!AD52</f>
        <v>0.54203813370924581</v>
      </c>
      <c r="AE52" s="572">
        <f>'3. BL Demand'!AE52</f>
        <v>0.54379800742189677</v>
      </c>
      <c r="AF52" s="572">
        <f>'3. BL Demand'!AF52</f>
        <v>0.54560986289080304</v>
      </c>
      <c r="AG52" s="572">
        <f>'3. BL Demand'!AG52</f>
        <v>0.54746611680874047</v>
      </c>
      <c r="AH52" s="572">
        <f>'3. BL Demand'!AH52</f>
        <v>0.54939016662563245</v>
      </c>
      <c r="AI52" s="572">
        <f>'3. BL Demand'!AI52</f>
        <v>0.55139334189330835</v>
      </c>
      <c r="AJ52" s="565">
        <f>'3. BL Demand'!AJ52</f>
        <v>0.55349891507184934</v>
      </c>
      <c r="AK52" s="565">
        <f>'3. BL Demand'!AK52</f>
        <v>0.55549076406826137</v>
      </c>
      <c r="AL52" s="565">
        <f>'3. BL Demand'!AL52</f>
        <v>0.55818539465684991</v>
      </c>
      <c r="AM52" s="565">
        <f>'3. BL Demand'!AM52</f>
        <v>0.56052443346872771</v>
      </c>
      <c r="AN52" s="565">
        <f>'3. BL Demand'!AN52</f>
        <v>0.56288360731012477</v>
      </c>
      <c r="AO52" s="565">
        <f>'3. BL Demand'!AO52</f>
        <v>0.56524184178901671</v>
      </c>
    </row>
    <row r="53" spans="1:41" x14ac:dyDescent="0.2">
      <c r="A53" s="224"/>
      <c r="B53" s="973"/>
      <c r="C53" s="528" t="s">
        <v>721</v>
      </c>
      <c r="D53" s="588" t="s">
        <v>313</v>
      </c>
      <c r="E53" s="570" t="s">
        <v>303</v>
      </c>
      <c r="F53" s="867" t="s">
        <v>272</v>
      </c>
      <c r="G53" s="574">
        <v>2</v>
      </c>
      <c r="H53" s="294">
        <f>'3. BL Demand'!H53</f>
        <v>0</v>
      </c>
      <c r="I53" s="537">
        <f>'3. BL Demand'!I53</f>
        <v>0</v>
      </c>
      <c r="J53" s="537">
        <f>'3. BL Demand'!J53</f>
        <v>0</v>
      </c>
      <c r="K53" s="537">
        <f>'3. BL Demand'!K53</f>
        <v>0</v>
      </c>
      <c r="L53" s="451">
        <f>'3. BL Demand'!L53</f>
        <v>0</v>
      </c>
      <c r="M53" s="451">
        <f>'3. BL Demand'!M53</f>
        <v>0</v>
      </c>
      <c r="N53" s="451">
        <f>'3. BL Demand'!N53</f>
        <v>0</v>
      </c>
      <c r="O53" s="451">
        <f>'3. BL Demand'!O53</f>
        <v>0</v>
      </c>
      <c r="P53" s="451">
        <f>'3. BL Demand'!P53</f>
        <v>0</v>
      </c>
      <c r="Q53" s="451">
        <f>'3. BL Demand'!Q53</f>
        <v>0</v>
      </c>
      <c r="R53" s="451">
        <f>'3. BL Demand'!R53</f>
        <v>0</v>
      </c>
      <c r="S53" s="451">
        <f>'3. BL Demand'!S53</f>
        <v>0</v>
      </c>
      <c r="T53" s="451">
        <f>'3. BL Demand'!T53</f>
        <v>0</v>
      </c>
      <c r="U53" s="451">
        <f>'3. BL Demand'!U53</f>
        <v>0</v>
      </c>
      <c r="V53" s="451">
        <f>'3. BL Demand'!V53</f>
        <v>0</v>
      </c>
      <c r="W53" s="451">
        <f>'3. BL Demand'!W53</f>
        <v>0</v>
      </c>
      <c r="X53" s="451">
        <f>'3. BL Demand'!X53</f>
        <v>0</v>
      </c>
      <c r="Y53" s="451">
        <f>'3. BL Demand'!Y53</f>
        <v>0</v>
      </c>
      <c r="Z53" s="451">
        <f>'3. BL Demand'!Z53</f>
        <v>0</v>
      </c>
      <c r="AA53" s="451">
        <f>'3. BL Demand'!AA53</f>
        <v>0</v>
      </c>
      <c r="AB53" s="451">
        <f>'3. BL Demand'!AB53</f>
        <v>0</v>
      </c>
      <c r="AC53" s="451">
        <f>'3. BL Demand'!AC53</f>
        <v>0</v>
      </c>
      <c r="AD53" s="451">
        <f>'3. BL Demand'!AD53</f>
        <v>0</v>
      </c>
      <c r="AE53" s="451">
        <f>'3. BL Demand'!AE53</f>
        <v>0</v>
      </c>
      <c r="AF53" s="451">
        <f>'3. BL Demand'!AF53</f>
        <v>0</v>
      </c>
      <c r="AG53" s="451">
        <f>'3. BL Demand'!AG53</f>
        <v>0</v>
      </c>
      <c r="AH53" s="451">
        <f>'3. BL Demand'!AH53</f>
        <v>0</v>
      </c>
      <c r="AI53" s="451">
        <f>'3. BL Demand'!AI53</f>
        <v>0</v>
      </c>
      <c r="AJ53" s="491">
        <f>'3. BL Demand'!AJ53</f>
        <v>0</v>
      </c>
      <c r="AK53" s="491">
        <f>'3. BL Demand'!AK53</f>
        <v>0</v>
      </c>
      <c r="AL53" s="491">
        <f>'3. BL Demand'!AL53</f>
        <v>0</v>
      </c>
      <c r="AM53" s="491">
        <f>'3. BL Demand'!AM53</f>
        <v>0</v>
      </c>
      <c r="AN53" s="491">
        <f>'3. BL Demand'!AN53</f>
        <v>0</v>
      </c>
      <c r="AO53" s="491">
        <f>'3. BL Demand'!AO53</f>
        <v>0</v>
      </c>
    </row>
    <row r="54" spans="1:41" x14ac:dyDescent="0.2">
      <c r="A54" s="195"/>
      <c r="B54" s="973"/>
      <c r="C54" s="528" t="s">
        <v>722</v>
      </c>
      <c r="D54" s="588" t="s">
        <v>315</v>
      </c>
      <c r="E54" s="570" t="s">
        <v>303</v>
      </c>
      <c r="F54" s="867" t="s">
        <v>272</v>
      </c>
      <c r="G54" s="574">
        <v>2</v>
      </c>
      <c r="H54" s="294">
        <f>'3. BL Demand'!H54</f>
        <v>2.2545980866444908</v>
      </c>
      <c r="I54" s="411">
        <f>'3. BL Demand'!I54</f>
        <v>2.4310943272981054</v>
      </c>
      <c r="J54" s="411">
        <f>'3. BL Demand'!J54</f>
        <v>2.5061724491365118</v>
      </c>
      <c r="K54" s="537">
        <f>'3. BL Demand'!K54</f>
        <v>2.5763845764453976</v>
      </c>
      <c r="L54" s="451">
        <f>'3. BL Demand'!L54</f>
        <v>2.6302589365504119</v>
      </c>
      <c r="M54" s="451">
        <f>'3. BL Demand'!M54</f>
        <v>2.6757553901689786</v>
      </c>
      <c r="N54" s="451">
        <f>'3. BL Demand'!N54</f>
        <v>2.721259926806908</v>
      </c>
      <c r="O54" s="451">
        <f>'3. BL Demand'!O54</f>
        <v>2.7667974871696792</v>
      </c>
      <c r="P54" s="451">
        <f>'3. BL Demand'!P54</f>
        <v>2.8182396343052396</v>
      </c>
      <c r="Q54" s="451">
        <f>'3. BL Demand'!Q54</f>
        <v>2.8736471470443767</v>
      </c>
      <c r="R54" s="451">
        <f>'3. BL Demand'!R54</f>
        <v>2.9280863046208343</v>
      </c>
      <c r="S54" s="451">
        <f>'3. BL Demand'!S54</f>
        <v>2.9810597128416214</v>
      </c>
      <c r="T54" s="451">
        <f>'3. BL Demand'!T54</f>
        <v>3.0382216336775016</v>
      </c>
      <c r="U54" s="451">
        <f>'3. BL Demand'!U54</f>
        <v>3.0980405099096822</v>
      </c>
      <c r="V54" s="451">
        <f>'3. BL Demand'!V54</f>
        <v>3.1572507397824636</v>
      </c>
      <c r="W54" s="451">
        <f>'3. BL Demand'!W54</f>
        <v>3.2149844063201702</v>
      </c>
      <c r="X54" s="451">
        <f>'3. BL Demand'!X54</f>
        <v>3.2731317874182033</v>
      </c>
      <c r="Y54" s="451">
        <f>'3. BL Demand'!Y54</f>
        <v>3.3301599655752545</v>
      </c>
      <c r="Z54" s="451">
        <f>'3. BL Demand'!Z54</f>
        <v>3.3862188076334014</v>
      </c>
      <c r="AA54" s="451">
        <f>'3. BL Demand'!AA54</f>
        <v>3.4399008597449279</v>
      </c>
      <c r="AB54" s="451">
        <f>'3. BL Demand'!AB54</f>
        <v>3.492097099742506</v>
      </c>
      <c r="AC54" s="451">
        <f>'3. BL Demand'!AC54</f>
        <v>3.5420597995966649</v>
      </c>
      <c r="AD54" s="451">
        <f>'3. BL Demand'!AD54</f>
        <v>3.5896246243202676</v>
      </c>
      <c r="AE54" s="451">
        <f>'3. BL Demand'!AE54</f>
        <v>3.63571638066179</v>
      </c>
      <c r="AF54" s="451">
        <f>'3. BL Demand'!AF54</f>
        <v>3.679831746717575</v>
      </c>
      <c r="AG54" s="451">
        <f>'3. BL Demand'!AG54</f>
        <v>3.7226231242919807</v>
      </c>
      <c r="AH54" s="451">
        <f>'3. BL Demand'!AH54</f>
        <v>3.7640770448605019</v>
      </c>
      <c r="AI54" s="451">
        <f>'3. BL Demand'!AI54</f>
        <v>3.8042589832869975</v>
      </c>
      <c r="AJ54" s="519">
        <f>'3. BL Demand'!AJ54</f>
        <v>3.84297449548776</v>
      </c>
      <c r="AK54" s="519">
        <f>'3. BL Demand'!AK54</f>
        <v>3.8826885112461533</v>
      </c>
      <c r="AL54" s="519">
        <f>'3. BL Demand'!AL54</f>
        <v>3.9177213229589314</v>
      </c>
      <c r="AM54" s="519">
        <f>'3. BL Demand'!AM54</f>
        <v>3.9540451860388131</v>
      </c>
      <c r="AN54" s="519">
        <f>'3. BL Demand'!AN54</f>
        <v>3.9893901107376499</v>
      </c>
      <c r="AO54" s="519">
        <f>'3. BL Demand'!AO54</f>
        <v>4.0239213056290293</v>
      </c>
    </row>
    <row r="55" spans="1:41" x14ac:dyDescent="0.2">
      <c r="A55" s="195"/>
      <c r="B55" s="973"/>
      <c r="C55" s="528" t="s">
        <v>723</v>
      </c>
      <c r="D55" s="573" t="s">
        <v>317</v>
      </c>
      <c r="E55" s="570" t="s">
        <v>303</v>
      </c>
      <c r="F55" s="574" t="s">
        <v>272</v>
      </c>
      <c r="G55" s="581">
        <v>2</v>
      </c>
      <c r="H55" s="506">
        <f>'3. BL Demand'!H55</f>
        <v>3.9614631972445467</v>
      </c>
      <c r="I55" s="537">
        <f>'3. BL Demand'!I55</f>
        <v>3.8444265542656986</v>
      </c>
      <c r="J55" s="537">
        <f>'3. BL Demand'!J55</f>
        <v>3.793076527915801</v>
      </c>
      <c r="K55" s="411">
        <f>'3. BL Demand'!K55</f>
        <v>3.7416483408687631</v>
      </c>
      <c r="L55" s="451">
        <f>'3. BL Demand'!L55</f>
        <v>3.6887196779137783</v>
      </c>
      <c r="M55" s="451">
        <f>'3. BL Demand'!M55</f>
        <v>3.6425203599900136</v>
      </c>
      <c r="N55" s="451">
        <f>'3. BL Demand'!N55</f>
        <v>3.5973063360136721</v>
      </c>
      <c r="O55" s="451">
        <f>'3. BL Demand'!O55</f>
        <v>3.5528807208326549</v>
      </c>
      <c r="P55" s="451">
        <f>'3. BL Demand'!P55</f>
        <v>3.5102760601192187</v>
      </c>
      <c r="Q55" s="451">
        <f>'3. BL Demand'!Q55</f>
        <v>3.4662788643759117</v>
      </c>
      <c r="R55" s="451">
        <f>'3. BL Demand'!R55</f>
        <v>3.4221172612837139</v>
      </c>
      <c r="S55" s="451">
        <f>'3. BL Demand'!S55</f>
        <v>3.378271429914649</v>
      </c>
      <c r="T55" s="451">
        <f>'3. BL Demand'!T55</f>
        <v>3.3358951634764398</v>
      </c>
      <c r="U55" s="451">
        <f>'3. BL Demand'!U55</f>
        <v>3.2917222154314376</v>
      </c>
      <c r="V55" s="451">
        <f>'3. BL Demand'!V55</f>
        <v>3.2465145206132098</v>
      </c>
      <c r="W55" s="451">
        <f>'3. BL Demand'!W55</f>
        <v>3.2014321590126671</v>
      </c>
      <c r="X55" s="451">
        <f>'3. BL Demand'!X55</f>
        <v>3.1562114693118315</v>
      </c>
      <c r="Y55" s="451">
        <f>'3. BL Demand'!Y55</f>
        <v>3.1098031218945472</v>
      </c>
      <c r="Z55" s="451">
        <f>'3. BL Demand'!Z55</f>
        <v>3.0633778088988604</v>
      </c>
      <c r="AA55" s="451">
        <f>'3. BL Demand'!AA55</f>
        <v>3.0174276662753181</v>
      </c>
      <c r="AB55" s="451">
        <f>'3. BL Demand'!AB55</f>
        <v>2.9727885888085104</v>
      </c>
      <c r="AC55" s="451">
        <f>'3. BL Demand'!AC55</f>
        <v>2.9291714400485191</v>
      </c>
      <c r="AD55" s="451">
        <f>'3. BL Demand'!AD55</f>
        <v>2.8864710298101879</v>
      </c>
      <c r="AE55" s="451">
        <f>'3. BL Demand'!AE55</f>
        <v>2.8448285688631727</v>
      </c>
      <c r="AF55" s="451">
        <f>'3. BL Demand'!AF55</f>
        <v>2.8040130227138809</v>
      </c>
      <c r="AG55" s="451">
        <f>'3. BL Demand'!AG55</f>
        <v>2.7642036468223856</v>
      </c>
      <c r="AH55" s="451">
        <f>'3. BL Demand'!AH55</f>
        <v>2.7253190576339543</v>
      </c>
      <c r="AI55" s="451">
        <f>'3. BL Demand'!AI55</f>
        <v>2.6872667561772983</v>
      </c>
      <c r="AJ55" s="519">
        <f>'3. BL Demand'!AJ55</f>
        <v>2.6499554733700008</v>
      </c>
      <c r="AK55" s="519">
        <f>'3. BL Demand'!AK55</f>
        <v>2.6136892395290099</v>
      </c>
      <c r="AL55" s="519">
        <f>'3. BL Demand'!AL55</f>
        <v>2.5769928715013224</v>
      </c>
      <c r="AM55" s="519">
        <f>'3. BL Demand'!AM55</f>
        <v>2.5416012484602577</v>
      </c>
      <c r="AN55" s="519">
        <f>'3. BL Demand'!AN55</f>
        <v>2.5070484993039992</v>
      </c>
      <c r="AO55" s="519">
        <f>'3. BL Demand'!AO55</f>
        <v>2.4733221420067495</v>
      </c>
    </row>
    <row r="56" spans="1:41" ht="15.75" thickBot="1" x14ac:dyDescent="0.25">
      <c r="A56" s="195"/>
      <c r="B56" s="974"/>
      <c r="C56" s="583" t="s">
        <v>724</v>
      </c>
      <c r="D56" s="584" t="s">
        <v>319</v>
      </c>
      <c r="E56" s="585" t="s">
        <v>725</v>
      </c>
      <c r="F56" s="651" t="s">
        <v>272</v>
      </c>
      <c r="G56" s="601">
        <v>2</v>
      </c>
      <c r="H56" s="306">
        <f t="shared" ref="H56:AJ56" si="23">H54+H55+H52+H53</f>
        <v>6.7440390728615665</v>
      </c>
      <c r="I56" s="417">
        <f t="shared" si="23"/>
        <v>6.7970697313033472</v>
      </c>
      <c r="J56" s="417">
        <f t="shared" si="23"/>
        <v>6.8187686688596632</v>
      </c>
      <c r="K56" s="417">
        <f t="shared" si="23"/>
        <v>6.8362206966996908</v>
      </c>
      <c r="L56" s="418">
        <f t="shared" si="23"/>
        <v>6.8378474952237323</v>
      </c>
      <c r="M56" s="418">
        <f t="shared" si="23"/>
        <v>6.8384977628463632</v>
      </c>
      <c r="N56" s="418">
        <f t="shared" si="23"/>
        <v>6.8400079747665243</v>
      </c>
      <c r="O56" s="418">
        <f t="shared" si="23"/>
        <v>6.8423900286960979</v>
      </c>
      <c r="P56" s="418">
        <f t="shared" si="23"/>
        <v>6.8516031080287441</v>
      </c>
      <c r="Q56" s="418">
        <f t="shared" si="23"/>
        <v>6.8629175472369406</v>
      </c>
      <c r="R56" s="418">
        <f t="shared" si="23"/>
        <v>6.8736991886687413</v>
      </c>
      <c r="S56" s="418">
        <f t="shared" si="23"/>
        <v>6.8837179230613827</v>
      </c>
      <c r="T56" s="418">
        <f t="shared" si="23"/>
        <v>6.8992600139535778</v>
      </c>
      <c r="U56" s="418">
        <f t="shared" si="23"/>
        <v>6.9155823753421899</v>
      </c>
      <c r="V56" s="418">
        <f t="shared" si="23"/>
        <v>6.9304220608919076</v>
      </c>
      <c r="W56" s="418">
        <f t="shared" si="23"/>
        <v>6.944899479562344</v>
      </c>
      <c r="X56" s="418">
        <f t="shared" si="23"/>
        <v>6.9598296366433665</v>
      </c>
      <c r="Y56" s="418">
        <f t="shared" si="23"/>
        <v>6.9726866595807184</v>
      </c>
      <c r="Z56" s="418">
        <f t="shared" si="23"/>
        <v>6.9840577751568738</v>
      </c>
      <c r="AA56" s="418">
        <f t="shared" si="23"/>
        <v>6.9935560053143426</v>
      </c>
      <c r="AB56" s="418">
        <f t="shared" si="23"/>
        <v>7.0028422882388304</v>
      </c>
      <c r="AC56" s="418">
        <f t="shared" si="23"/>
        <v>7.0112025007133205</v>
      </c>
      <c r="AD56" s="418">
        <f t="shared" si="23"/>
        <v>7.0181337878397017</v>
      </c>
      <c r="AE56" s="418">
        <f t="shared" si="23"/>
        <v>7.0243429569468594</v>
      </c>
      <c r="AF56" s="418">
        <f t="shared" si="23"/>
        <v>7.0294546323222589</v>
      </c>
      <c r="AG56" s="418">
        <f t="shared" si="23"/>
        <v>7.0342928879231064</v>
      </c>
      <c r="AH56" s="418">
        <f t="shared" si="23"/>
        <v>7.0387862691200889</v>
      </c>
      <c r="AI56" s="418">
        <f t="shared" si="23"/>
        <v>7.0429190813576037</v>
      </c>
      <c r="AJ56" s="464">
        <f t="shared" si="23"/>
        <v>7.0464288839296101</v>
      </c>
      <c r="AK56" s="464">
        <f t="shared" ref="AK56:AO56" si="24">AK54+AK55+AK52+AK53</f>
        <v>7.0518685148434255</v>
      </c>
      <c r="AL56" s="464">
        <f t="shared" si="24"/>
        <v>7.0528995891171045</v>
      </c>
      <c r="AM56" s="464">
        <f t="shared" si="24"/>
        <v>7.0561708679677979</v>
      </c>
      <c r="AN56" s="464">
        <f t="shared" si="24"/>
        <v>7.0593222173517738</v>
      </c>
      <c r="AO56" s="464">
        <f t="shared" si="24"/>
        <v>7.0624852894247949</v>
      </c>
    </row>
    <row r="57" spans="1:41" ht="25.5" x14ac:dyDescent="0.2">
      <c r="A57" s="195"/>
      <c r="B57" s="970" t="s">
        <v>321</v>
      </c>
      <c r="C57" s="652" t="s">
        <v>726</v>
      </c>
      <c r="D57" s="653" t="s">
        <v>323</v>
      </c>
      <c r="E57" s="654" t="s">
        <v>727</v>
      </c>
      <c r="F57" s="603" t="s">
        <v>325</v>
      </c>
      <c r="G57" s="655">
        <v>1</v>
      </c>
      <c r="H57" s="626">
        <f>H54/H41</f>
        <v>2.0351005265409463</v>
      </c>
      <c r="I57" s="656">
        <f t="shared" ref="I57:AJ57" si="25">I54/I41</f>
        <v>2.1110122322184726</v>
      </c>
      <c r="J57" s="656">
        <f t="shared" si="25"/>
        <v>2.1010573432208353</v>
      </c>
      <c r="K57" s="656">
        <f t="shared" si="25"/>
        <v>2.0901188220842242</v>
      </c>
      <c r="L57" s="657">
        <f t="shared" si="25"/>
        <v>2.0779746755102786</v>
      </c>
      <c r="M57" s="657">
        <f t="shared" si="25"/>
        <v>2.079662625564322</v>
      </c>
      <c r="N57" s="657">
        <f t="shared" si="25"/>
        <v>2.0819002643579201</v>
      </c>
      <c r="O57" s="657">
        <f t="shared" si="25"/>
        <v>2.0843546107106614</v>
      </c>
      <c r="P57" s="657">
        <f t="shared" si="25"/>
        <v>2.0879305442267051</v>
      </c>
      <c r="Q57" s="657">
        <f t="shared" si="25"/>
        <v>2.0859997120269664</v>
      </c>
      <c r="R57" s="657">
        <f t="shared" si="25"/>
        <v>2.0823086123882968</v>
      </c>
      <c r="S57" s="657">
        <f t="shared" si="25"/>
        <v>2.078047346585417</v>
      </c>
      <c r="T57" s="657">
        <f t="shared" si="25"/>
        <v>2.074566978127224</v>
      </c>
      <c r="U57" s="657">
        <f t="shared" si="25"/>
        <v>2.0640864203876892</v>
      </c>
      <c r="V57" s="657">
        <f t="shared" si="25"/>
        <v>2.0489447291478018</v>
      </c>
      <c r="W57" s="657">
        <f t="shared" si="25"/>
        <v>2.0321362493597377</v>
      </c>
      <c r="X57" s="657">
        <f t="shared" si="25"/>
        <v>2.0123151339842171</v>
      </c>
      <c r="Y57" s="657">
        <f t="shared" si="25"/>
        <v>1.9867304501333387</v>
      </c>
      <c r="Z57" s="657">
        <f t="shared" si="25"/>
        <v>1.9583576316384859</v>
      </c>
      <c r="AA57" s="657">
        <f t="shared" si="25"/>
        <v>1.9289207989883681</v>
      </c>
      <c r="AB57" s="657">
        <f t="shared" si="25"/>
        <v>1.9007162624046672</v>
      </c>
      <c r="AC57" s="657">
        <f t="shared" si="25"/>
        <v>1.8732241497861877</v>
      </c>
      <c r="AD57" s="657">
        <f t="shared" si="25"/>
        <v>1.8462835045985315</v>
      </c>
      <c r="AE57" s="657">
        <f t="shared" si="25"/>
        <v>1.8202062751020243</v>
      </c>
      <c r="AF57" s="657">
        <f t="shared" si="25"/>
        <v>1.7944923928755128</v>
      </c>
      <c r="AG57" s="657">
        <f t="shared" si="25"/>
        <v>1.7696692258567599</v>
      </c>
      <c r="AH57" s="657">
        <f t="shared" si="25"/>
        <v>1.7456017222094611</v>
      </c>
      <c r="AI57" s="657">
        <f t="shared" si="25"/>
        <v>1.722056835930676</v>
      </c>
      <c r="AJ57" s="658">
        <f t="shared" si="25"/>
        <v>1.6988768330131627</v>
      </c>
      <c r="AK57" s="658">
        <f t="shared" ref="AK57:AO57" si="26">AK54/AK41</f>
        <v>1.6765495022511241</v>
      </c>
      <c r="AL57" s="658">
        <f t="shared" si="26"/>
        <v>1.6511510495594395</v>
      </c>
      <c r="AM57" s="658">
        <f t="shared" si="26"/>
        <v>1.6276331237280666</v>
      </c>
      <c r="AN57" s="658">
        <f t="shared" si="26"/>
        <v>1.6049444693754795</v>
      </c>
      <c r="AO57" s="658">
        <f t="shared" si="26"/>
        <v>1.5830871271524805</v>
      </c>
    </row>
    <row r="58" spans="1:41" ht="15.75" thickBot="1" x14ac:dyDescent="0.25">
      <c r="A58" s="195"/>
      <c r="B58" s="965"/>
      <c r="C58" s="583" t="s">
        <v>728</v>
      </c>
      <c r="D58" s="599" t="s">
        <v>327</v>
      </c>
      <c r="E58" s="585" t="s">
        <v>328</v>
      </c>
      <c r="F58" s="600" t="s">
        <v>325</v>
      </c>
      <c r="G58" s="601">
        <v>1</v>
      </c>
      <c r="H58" s="922">
        <f>H55/H49</f>
        <v>3.1765392705507387</v>
      </c>
      <c r="I58" s="923">
        <f t="shared" ref="I58:AJ58" si="27">I55/I49</f>
        <v>3.1982876370254565</v>
      </c>
      <c r="J58" s="923">
        <f t="shared" si="27"/>
        <v>3.2141876632219186</v>
      </c>
      <c r="K58" s="923">
        <f t="shared" si="27"/>
        <v>3.2295072708510526</v>
      </c>
      <c r="L58" s="870">
        <f>L55/L49</f>
        <v>3.242967715519832</v>
      </c>
      <c r="M58" s="870">
        <f t="shared" si="27"/>
        <v>3.2618398523412746</v>
      </c>
      <c r="N58" s="870">
        <f t="shared" si="27"/>
        <v>3.2811927487060952</v>
      </c>
      <c r="O58" s="870">
        <f t="shared" si="27"/>
        <v>3.3008715288218093</v>
      </c>
      <c r="P58" s="870">
        <f t="shared" si="27"/>
        <v>3.3218723557226615</v>
      </c>
      <c r="Q58" s="870">
        <f t="shared" si="27"/>
        <v>3.3411720616135963</v>
      </c>
      <c r="R58" s="870">
        <f t="shared" si="27"/>
        <v>3.35988105497885</v>
      </c>
      <c r="S58" s="870">
        <f t="shared" si="27"/>
        <v>3.3784479344961795</v>
      </c>
      <c r="T58" s="870">
        <f t="shared" si="27"/>
        <v>3.3980421183057317</v>
      </c>
      <c r="U58" s="870">
        <f t="shared" si="27"/>
        <v>3.4153342728446638</v>
      </c>
      <c r="V58" s="870">
        <f t="shared" si="27"/>
        <v>3.4310027123153732</v>
      </c>
      <c r="W58" s="870">
        <f t="shared" si="27"/>
        <v>3.4462096072374075</v>
      </c>
      <c r="X58" s="870">
        <f t="shared" si="27"/>
        <v>3.4606458161444933</v>
      </c>
      <c r="Y58" s="870">
        <f t="shared" si="27"/>
        <v>3.4731027239363148</v>
      </c>
      <c r="Z58" s="870">
        <f t="shared" si="27"/>
        <v>3.484808916752439</v>
      </c>
      <c r="AA58" s="870">
        <f t="shared" si="27"/>
        <v>3.4963020852878102</v>
      </c>
      <c r="AB58" s="870">
        <f t="shared" si="27"/>
        <v>3.5085670493306855</v>
      </c>
      <c r="AC58" s="870">
        <f t="shared" si="27"/>
        <v>3.5213096758462714</v>
      </c>
      <c r="AD58" s="870">
        <f t="shared" si="27"/>
        <v>3.5344374968356331</v>
      </c>
      <c r="AE58" s="870">
        <f t="shared" si="27"/>
        <v>3.548157401304413</v>
      </c>
      <c r="AF58" s="870">
        <f t="shared" si="27"/>
        <v>3.5622178624214333</v>
      </c>
      <c r="AG58" s="870">
        <f t="shared" si="27"/>
        <v>3.5768782697276804</v>
      </c>
      <c r="AH58" s="870">
        <f t="shared" si="27"/>
        <v>3.5920729807698653</v>
      </c>
      <c r="AI58" s="870">
        <f t="shared" si="27"/>
        <v>3.6077152485591553</v>
      </c>
      <c r="AJ58" s="873">
        <f t="shared" si="27"/>
        <v>3.6237124075166185</v>
      </c>
      <c r="AK58" s="873">
        <f t="shared" ref="AK58:AO58" si="28">AK55/AK49</f>
        <v>3.6405145418641509</v>
      </c>
      <c r="AL58" s="873">
        <f t="shared" si="28"/>
        <v>3.6560801789350874</v>
      </c>
      <c r="AM58" s="873">
        <f t="shared" si="28"/>
        <v>3.6728533083849588</v>
      </c>
      <c r="AN58" s="873">
        <f t="shared" si="28"/>
        <v>3.6902227125975897</v>
      </c>
      <c r="AO58" s="873">
        <f t="shared" si="28"/>
        <v>3.7082089805269365</v>
      </c>
    </row>
    <row r="59" spans="1:41" x14ac:dyDescent="0.2">
      <c r="A59" s="195"/>
      <c r="B59" s="970" t="s">
        <v>329</v>
      </c>
      <c r="C59" s="659" t="s">
        <v>729</v>
      </c>
      <c r="D59" s="660" t="s">
        <v>331</v>
      </c>
      <c r="E59" s="602" t="s">
        <v>730</v>
      </c>
      <c r="F59" s="596" t="s">
        <v>208</v>
      </c>
      <c r="G59" s="603">
        <v>0</v>
      </c>
      <c r="H59" s="604">
        <f>H41/(H41+H49)</f>
        <v>0.47043587143621401</v>
      </c>
      <c r="I59" s="605">
        <f t="shared" ref="I59:AJ59" si="29">I41/(I41+I49)</f>
        <v>0.48929289585128022</v>
      </c>
      <c r="J59" s="605">
        <f t="shared" si="29"/>
        <v>0.50267826691828144</v>
      </c>
      <c r="K59" s="605">
        <f t="shared" si="29"/>
        <v>0.51548741977334134</v>
      </c>
      <c r="L59" s="606">
        <f t="shared" si="29"/>
        <v>0.52669908913914154</v>
      </c>
      <c r="M59" s="606">
        <f t="shared" si="29"/>
        <v>0.53535131908556954</v>
      </c>
      <c r="N59" s="606">
        <f t="shared" si="29"/>
        <v>0.54384598591377564</v>
      </c>
      <c r="O59" s="606">
        <f t="shared" si="29"/>
        <v>0.55222359840565682</v>
      </c>
      <c r="P59" s="606">
        <f t="shared" si="29"/>
        <v>0.56088952896627831</v>
      </c>
      <c r="Q59" s="606">
        <f t="shared" si="29"/>
        <v>0.57042217103949555</v>
      </c>
      <c r="R59" s="606">
        <f t="shared" si="29"/>
        <v>0.57993778871637403</v>
      </c>
      <c r="S59" s="606">
        <f t="shared" si="29"/>
        <v>0.5892588655179325</v>
      </c>
      <c r="T59" s="606">
        <f t="shared" si="29"/>
        <v>0.59868243891649908</v>
      </c>
      <c r="U59" s="606">
        <f t="shared" si="29"/>
        <v>0.60896091626561677</v>
      </c>
      <c r="V59" s="606">
        <f t="shared" si="29"/>
        <v>0.61955204566507538</v>
      </c>
      <c r="W59" s="606">
        <f t="shared" si="29"/>
        <v>0.63004541079645371</v>
      </c>
      <c r="X59" s="606">
        <f t="shared" si="29"/>
        <v>0.64073236033267156</v>
      </c>
      <c r="Y59" s="606">
        <f t="shared" si="29"/>
        <v>0.65181321686358862</v>
      </c>
      <c r="Z59" s="606">
        <f t="shared" si="29"/>
        <v>0.66295770552276467</v>
      </c>
      <c r="AA59" s="606">
        <f t="shared" si="29"/>
        <v>0.67387922971909764</v>
      </c>
      <c r="AB59" s="606">
        <f t="shared" si="29"/>
        <v>0.68438098561735783</v>
      </c>
      <c r="AC59" s="606">
        <f t="shared" si="29"/>
        <v>0.69448267340672643</v>
      </c>
      <c r="AD59" s="606">
        <f t="shared" si="29"/>
        <v>0.70420282889457086</v>
      </c>
      <c r="AE59" s="606">
        <f t="shared" si="29"/>
        <v>0.71356909942137614</v>
      </c>
      <c r="AF59" s="606">
        <f t="shared" si="29"/>
        <v>0.72261628806789235</v>
      </c>
      <c r="AG59" s="606">
        <f t="shared" si="29"/>
        <v>0.73132858979696636</v>
      </c>
      <c r="AH59" s="606">
        <f t="shared" si="29"/>
        <v>0.73972646280428522</v>
      </c>
      <c r="AI59" s="606">
        <f t="shared" si="29"/>
        <v>0.74784502433903577</v>
      </c>
      <c r="AJ59" s="661">
        <f t="shared" si="29"/>
        <v>0.75569778917270813</v>
      </c>
      <c r="AK59" s="661">
        <f t="shared" ref="AK59:AO59" si="30">AK41/(AK41+AK49)</f>
        <v>0.76335323975229541</v>
      </c>
      <c r="AL59" s="661">
        <f t="shared" si="30"/>
        <v>0.77097167654876886</v>
      </c>
      <c r="AM59" s="661">
        <f t="shared" si="30"/>
        <v>0.77829997586003541</v>
      </c>
      <c r="AN59" s="661">
        <f t="shared" si="30"/>
        <v>0.78535154601594503</v>
      </c>
      <c r="AO59" s="661">
        <f t="shared" si="30"/>
        <v>0.7921389218042274</v>
      </c>
    </row>
    <row r="60" spans="1:41" ht="15.75" thickBot="1" x14ac:dyDescent="0.25">
      <c r="A60" s="195"/>
      <c r="B60" s="965"/>
      <c r="C60" s="583" t="s">
        <v>731</v>
      </c>
      <c r="D60" s="599" t="s">
        <v>334</v>
      </c>
      <c r="E60" s="585" t="s">
        <v>732</v>
      </c>
      <c r="F60" s="601" t="s">
        <v>208</v>
      </c>
      <c r="G60" s="600">
        <v>0</v>
      </c>
      <c r="H60" s="608">
        <f>H41/(H41+H48+H50+H49)</f>
        <v>0.45926907584047616</v>
      </c>
      <c r="I60" s="662">
        <f t="shared" ref="I60:AJ60" si="31">I41/(I41+I48+I50+I49)</f>
        <v>0.47840331955554577</v>
      </c>
      <c r="J60" s="662">
        <f t="shared" si="31"/>
        <v>0.4915372111554151</v>
      </c>
      <c r="K60" s="662">
        <f t="shared" si="31"/>
        <v>0.50410803645857394</v>
      </c>
      <c r="L60" s="610">
        <f t="shared" si="31"/>
        <v>0.51511319927426658</v>
      </c>
      <c r="M60" s="610">
        <f t="shared" si="31"/>
        <v>0.52360779599606644</v>
      </c>
      <c r="N60" s="610">
        <f t="shared" si="31"/>
        <v>0.53194871280958633</v>
      </c>
      <c r="O60" s="610">
        <f t="shared" si="31"/>
        <v>0.54017566415561213</v>
      </c>
      <c r="P60" s="610">
        <f t="shared" si="31"/>
        <v>0.54868662790096678</v>
      </c>
      <c r="Q60" s="610">
        <f t="shared" si="31"/>
        <v>0.55804966776999343</v>
      </c>
      <c r="R60" s="610">
        <f t="shared" si="31"/>
        <v>0.56739716830288489</v>
      </c>
      <c r="S60" s="610">
        <f t="shared" si="31"/>
        <v>0.57655475682678858</v>
      </c>
      <c r="T60" s="610">
        <f t="shared" si="31"/>
        <v>0.58581415141864523</v>
      </c>
      <c r="U60" s="610">
        <f t="shared" si="31"/>
        <v>0.5959145999888259</v>
      </c>
      <c r="V60" s="610">
        <f t="shared" si="31"/>
        <v>0.60632360611279912</v>
      </c>
      <c r="W60" s="610">
        <f t="shared" si="31"/>
        <v>0.61663795414206857</v>
      </c>
      <c r="X60" s="610">
        <f t="shared" si="31"/>
        <v>0.62714395561478364</v>
      </c>
      <c r="Y60" s="610">
        <f t="shared" si="31"/>
        <v>0.63803859854209799</v>
      </c>
      <c r="Z60" s="610">
        <f t="shared" si="31"/>
        <v>0.64899732673907373</v>
      </c>
      <c r="AA60" s="610">
        <f t="shared" si="31"/>
        <v>0.6597383506416642</v>
      </c>
      <c r="AB60" s="610">
        <f t="shared" si="31"/>
        <v>0.67006803078457133</v>
      </c>
      <c r="AC60" s="610">
        <f t="shared" si="31"/>
        <v>0.68000557131379891</v>
      </c>
      <c r="AD60" s="610">
        <f t="shared" si="31"/>
        <v>0.68956904813925757</v>
      </c>
      <c r="AE60" s="610">
        <f t="shared" si="31"/>
        <v>0.69878551627495433</v>
      </c>
      <c r="AF60" s="610">
        <f t="shared" si="31"/>
        <v>0.70768908951641818</v>
      </c>
      <c r="AG60" s="610">
        <f t="shared" si="31"/>
        <v>0.71626410445292354</v>
      </c>
      <c r="AH60" s="610">
        <f t="shared" si="31"/>
        <v>0.72453058187462527</v>
      </c>
      <c r="AI60" s="610">
        <f t="shared" si="31"/>
        <v>0.73252298239865499</v>
      </c>
      <c r="AJ60" s="611">
        <f t="shared" si="31"/>
        <v>0.74025452138240122</v>
      </c>
      <c r="AK60" s="611">
        <f t="shared" ref="AK60:AO60" si="32">AK41/(AK41+AK48+AK50+AK49)</f>
        <v>0.74779252991640299</v>
      </c>
      <c r="AL60" s="611">
        <f t="shared" si="32"/>
        <v>0.75529475451130557</v>
      </c>
      <c r="AM60" s="611">
        <f t="shared" si="32"/>
        <v>0.76251197274567151</v>
      </c>
      <c r="AN60" s="611">
        <f t="shared" si="32"/>
        <v>0.76945730756978792</v>
      </c>
      <c r="AO60" s="611">
        <f t="shared" si="32"/>
        <v>0.77614302967952475</v>
      </c>
    </row>
    <row r="61" spans="1:41" x14ac:dyDescent="0.2">
      <c r="A61" s="341"/>
      <c r="B61" s="342"/>
      <c r="C61" s="172"/>
      <c r="D61" s="172"/>
      <c r="E61" s="343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</row>
    <row r="62" spans="1:41" x14ac:dyDescent="0.2">
      <c r="A62" s="226"/>
      <c r="B62" s="226"/>
      <c r="C62" s="226"/>
      <c r="D62" s="154" t="str">
        <f>'TITLE PAGE'!B9</f>
        <v>Company:</v>
      </c>
      <c r="E62" s="156" t="str">
        <f>'TITLE PAGE'!D9</f>
        <v>Dŵr Cymru Welsh Water</v>
      </c>
      <c r="F62" s="226"/>
      <c r="G62" s="226"/>
      <c r="H62" s="226"/>
      <c r="I62" s="226"/>
      <c r="J62" s="226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6"/>
      <c r="X62" s="226"/>
      <c r="Y62" s="226"/>
      <c r="Z62" s="226"/>
      <c r="AA62" s="226"/>
      <c r="AB62" s="226"/>
      <c r="AC62" s="226"/>
      <c r="AD62" s="226"/>
      <c r="AE62" s="226"/>
      <c r="AF62" s="226"/>
      <c r="AG62" s="226"/>
      <c r="AH62" s="226"/>
      <c r="AI62" s="226"/>
      <c r="AJ62" s="226"/>
    </row>
    <row r="63" spans="1:41" x14ac:dyDescent="0.2">
      <c r="A63" s="226"/>
      <c r="B63" s="226"/>
      <c r="C63" s="226"/>
      <c r="D63" s="158" t="str">
        <f>'TITLE PAGE'!B10</f>
        <v>Resource Zone Name:</v>
      </c>
      <c r="E63" s="160" t="str">
        <f>'TITLE PAGE'!D10</f>
        <v>Vowchuch</v>
      </c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</row>
    <row r="64" spans="1:41" ht="18" x14ac:dyDescent="0.25">
      <c r="A64" s="226"/>
      <c r="B64" s="226"/>
      <c r="C64" s="226"/>
      <c r="D64" s="158" t="str">
        <f>'TITLE PAGE'!B11</f>
        <v>Resource Zone Number:</v>
      </c>
      <c r="E64" s="163">
        <f>'TITLE PAGE'!D11</f>
        <v>8110</v>
      </c>
      <c r="F64" s="226"/>
      <c r="G64" s="226"/>
      <c r="H64" s="226"/>
      <c r="I64" s="231"/>
      <c r="J64" s="226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</row>
    <row r="65" spans="1:36" ht="18" x14ac:dyDescent="0.25">
      <c r="A65" s="226"/>
      <c r="B65" s="226"/>
      <c r="C65" s="226"/>
      <c r="D65" s="158" t="str">
        <f>'TITLE PAGE'!B12</f>
        <v xml:space="preserve">Planning Scenario Name:                                                                     </v>
      </c>
      <c r="E65" s="160" t="str">
        <f>'TITLE PAGE'!D12</f>
        <v>Dry Year Annual Average</v>
      </c>
      <c r="F65" s="226"/>
      <c r="G65" s="226"/>
      <c r="H65" s="226"/>
      <c r="I65" s="231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</row>
    <row r="66" spans="1:36" ht="18" x14ac:dyDescent="0.25">
      <c r="A66" s="226"/>
      <c r="B66" s="226"/>
      <c r="C66" s="226"/>
      <c r="D66" s="166" t="str">
        <f>'TITLE PAGE'!B13</f>
        <v xml:space="preserve">Chosen Level of Service:  </v>
      </c>
      <c r="E66" s="168" t="str">
        <f>'TITLE PAGE'!D13</f>
        <v>1 in 20</v>
      </c>
      <c r="F66" s="226"/>
      <c r="G66" s="226"/>
      <c r="H66" s="226"/>
      <c r="I66" s="231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</row>
    <row r="67" spans="1:36" x14ac:dyDescent="0.2">
      <c r="A67" s="226"/>
      <c r="B67" s="226"/>
      <c r="C67" s="226"/>
      <c r="D67" s="226"/>
      <c r="E67" s="344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</row>
  </sheetData>
  <mergeCells count="7">
    <mergeCell ref="B59:B60"/>
    <mergeCell ref="B3:B12"/>
    <mergeCell ref="B13:B29"/>
    <mergeCell ref="B30:B37"/>
    <mergeCell ref="B38:B51"/>
    <mergeCell ref="B52:B56"/>
    <mergeCell ref="B57:B58"/>
  </mergeCells>
  <conditionalFormatting sqref="H58:AO58">
    <cfRule type="cellIs" dxfId="5" priority="4" stopIfTrue="1" operator="equal">
      <formula>""</formula>
    </cfRule>
  </conditionalFormatting>
  <conditionalFormatting sqref="D58">
    <cfRule type="cellIs" dxfId="4" priority="3" stopIfTrue="1" operator="notEqual">
      <formula>"Unmeasured Household - Occupancy Rate"</formula>
    </cfRule>
  </conditionalFormatting>
  <conditionalFormatting sqref="F58">
    <cfRule type="cellIs" dxfId="3" priority="2" stopIfTrue="1" operator="notEqual">
      <formula>"h/prop"</formula>
    </cfRule>
  </conditionalFormatting>
  <conditionalFormatting sqref="E58">
    <cfRule type="cellIs" dxfId="2" priority="1" stopIfTrue="1" operator="notEqual">
      <formula>"52BL/46BL"</formula>
    </cfRule>
  </conditionalFormatting>
  <pageMargins left="0.70866141732283472" right="0.70866141732283472" top="0.74803149606299213" bottom="0.74803149606299213" header="0.31496062992125984" footer="0.31496062992125984"/>
  <pageSetup paperSize="8" scale="60" fitToWidth="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9"/>
  <sheetViews>
    <sheetView showGridLines="0" zoomScale="75" zoomScaleNormal="75" workbookViewId="0">
      <pane xSplit="7" ySplit="2" topLeftCell="AN3" activePane="bottomRight" state="frozen"/>
      <selection pane="topRight" activeCell="H1" sqref="H1"/>
      <selection pane="bottomLeft" activeCell="A3" sqref="A3"/>
      <selection pane="bottomRight" activeCell="AO7" sqref="AO7"/>
    </sheetView>
  </sheetViews>
  <sheetFormatPr defaultColWidth="11.3320312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2.77734375" customWidth="1"/>
    <col min="6" max="6" width="6.109375" customWidth="1"/>
    <col min="7" max="7" width="10.88671875" customWidth="1"/>
    <col min="8" max="8" width="15.44140625" customWidth="1"/>
  </cols>
  <sheetData>
    <row r="1" spans="1:41" ht="18.75" thickBot="1" x14ac:dyDescent="0.25">
      <c r="A1" s="184"/>
      <c r="B1" s="176"/>
      <c r="C1" s="177" t="s">
        <v>733</v>
      </c>
      <c r="D1" s="211"/>
      <c r="E1" s="279"/>
      <c r="F1" s="180"/>
      <c r="G1" s="180"/>
      <c r="H1" s="180"/>
      <c r="I1" s="180"/>
      <c r="J1" s="181"/>
      <c r="K1" s="181"/>
      <c r="L1" s="280"/>
      <c r="M1" s="181"/>
      <c r="N1" s="181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K1" s="182"/>
    </row>
    <row r="2" spans="1:41" ht="32.25" thickBot="1" x14ac:dyDescent="0.25">
      <c r="A2" s="186"/>
      <c r="B2" s="186"/>
      <c r="C2" s="281" t="s">
        <v>594</v>
      </c>
      <c r="D2" s="188" t="s">
        <v>136</v>
      </c>
      <c r="E2" s="282" t="s">
        <v>110</v>
      </c>
      <c r="F2" s="188" t="s">
        <v>137</v>
      </c>
      <c r="G2" s="188" t="s">
        <v>186</v>
      </c>
      <c r="H2" s="216" t="str">
        <f>'TITLE PAGE'!D14</f>
        <v>2015-16</v>
      </c>
      <c r="I2" s="878" t="str">
        <f>'WRZ summary'!E5</f>
        <v>For info 2017-18</v>
      </c>
      <c r="J2" s="878" t="str">
        <f>'WRZ summary'!F5</f>
        <v>For info 2018-19</v>
      </c>
      <c r="K2" s="878" t="str">
        <f>'WRZ summary'!G5</f>
        <v>For info 2019-20</v>
      </c>
      <c r="L2" s="217" t="str">
        <f>'WRZ summary'!H5</f>
        <v>2020-21</v>
      </c>
      <c r="M2" s="217" t="str">
        <f>'WRZ summary'!I5</f>
        <v>2021-22</v>
      </c>
      <c r="N2" s="217" t="str">
        <f>'WRZ summary'!J5</f>
        <v>2022-23</v>
      </c>
      <c r="O2" s="217" t="str">
        <f>'WRZ summary'!K5</f>
        <v>2023-24</v>
      </c>
      <c r="P2" s="217" t="str">
        <f>'WRZ summary'!L5</f>
        <v>2024-25</v>
      </c>
      <c r="Q2" s="217" t="str">
        <f>'WRZ summary'!M5</f>
        <v>2025-26</v>
      </c>
      <c r="R2" s="217" t="str">
        <f>'WRZ summary'!N5</f>
        <v>2026-27</v>
      </c>
      <c r="S2" s="217" t="str">
        <f>'WRZ summary'!O5</f>
        <v>2027-28</v>
      </c>
      <c r="T2" s="217" t="str">
        <f>'WRZ summary'!P5</f>
        <v>2028-29</v>
      </c>
      <c r="U2" s="217" t="str">
        <f>'WRZ summary'!Q5</f>
        <v>2029-30</v>
      </c>
      <c r="V2" s="217" t="str">
        <f>'WRZ summary'!R5</f>
        <v>2030-31</v>
      </c>
      <c r="W2" s="217" t="str">
        <f>'WRZ summary'!S5</f>
        <v>2031-32</v>
      </c>
      <c r="X2" s="217" t="str">
        <f>'WRZ summary'!T5</f>
        <v>2032-33</v>
      </c>
      <c r="Y2" s="217" t="str">
        <f>'WRZ summary'!U5</f>
        <v>2033-34</v>
      </c>
      <c r="Z2" s="217" t="str">
        <f>'WRZ summary'!V5</f>
        <v>2034-35</v>
      </c>
      <c r="AA2" s="217" t="str">
        <f>'WRZ summary'!W5</f>
        <v>2035-36</v>
      </c>
      <c r="AB2" s="217" t="str">
        <f>'WRZ summary'!X5</f>
        <v>2036-37</v>
      </c>
      <c r="AC2" s="217" t="str">
        <f>'WRZ summary'!Y5</f>
        <v>2037-38</v>
      </c>
      <c r="AD2" s="217" t="str">
        <f>'WRZ summary'!Z5</f>
        <v>2038-39</v>
      </c>
      <c r="AE2" s="217" t="str">
        <f>'WRZ summary'!AA5</f>
        <v>2039-40</v>
      </c>
      <c r="AF2" s="217" t="str">
        <f>'WRZ summary'!AB5</f>
        <v>2040-41</v>
      </c>
      <c r="AG2" s="217" t="str">
        <f>'WRZ summary'!AC5</f>
        <v>2041-42</v>
      </c>
      <c r="AH2" s="217" t="str">
        <f>'WRZ summary'!AD5</f>
        <v>2042-43</v>
      </c>
      <c r="AI2" s="217" t="str">
        <f>'WRZ summary'!AE5</f>
        <v>2043-44</v>
      </c>
      <c r="AJ2" s="218" t="str">
        <f>'WRZ summary'!AF5</f>
        <v>2044-45</v>
      </c>
      <c r="AK2" s="218" t="str">
        <f>'WRZ summary'!AG5</f>
        <v>2045-46</v>
      </c>
      <c r="AL2" s="218" t="str">
        <f>'WRZ summary'!AH5</f>
        <v>2046-47</v>
      </c>
      <c r="AM2" s="218" t="str">
        <f>'WRZ summary'!AI5</f>
        <v>2047-48</v>
      </c>
      <c r="AN2" s="218" t="str">
        <f>'WRZ summary'!AJ5</f>
        <v>2048-49</v>
      </c>
      <c r="AO2" s="218" t="str">
        <f>'WRZ summary'!AK5</f>
        <v>2049-50</v>
      </c>
    </row>
    <row r="3" spans="1:41" x14ac:dyDescent="0.2">
      <c r="A3" s="175"/>
      <c r="B3" s="988" t="s">
        <v>337</v>
      </c>
      <c r="C3" s="345" t="s">
        <v>734</v>
      </c>
      <c r="D3" s="419" t="s">
        <v>735</v>
      </c>
      <c r="E3" s="346" t="s">
        <v>736</v>
      </c>
      <c r="F3" s="345" t="s">
        <v>72</v>
      </c>
      <c r="G3" s="345">
        <v>2</v>
      </c>
      <c r="H3" s="414">
        <f>SUM('8. FP Demand'!H3,'8. FP Demand'!H4,'8. FP Demand'!H5,'8. FP Demand'!H6,'8. FP Demand'!H28,'8. FP Demand'!H29,'8. FP Demand'!H34:H35)</f>
        <v>2.1804857616359836</v>
      </c>
      <c r="I3" s="879">
        <f>SUM('8. FP Demand'!I3,'8. FP Demand'!I4,'8. FP Demand'!I5,'8. FP Demand'!I6,'8. FP Demand'!I28,'8. FP Demand'!I29,'8. FP Demand'!I34:I35)</f>
        <v>2.2655691120258399</v>
      </c>
      <c r="J3" s="879">
        <f>SUM('8. FP Demand'!J3,'8. FP Demand'!J4,'8. FP Demand'!J5,'8. FP Demand'!J6,'8. FP Demand'!J28,'8. FP Demand'!J29,'8. FP Demand'!J34:J35)</f>
        <v>2.2658525931073337</v>
      </c>
      <c r="K3" s="879">
        <f>SUM('8. FP Demand'!K3,'8. FP Demand'!K4,'8. FP Demand'!K5,'8. FP Demand'!K6,'8. FP Demand'!K28,'8. FP Demand'!K29,'8. FP Demand'!K34:K35)</f>
        <v>2.2678927988485342</v>
      </c>
      <c r="L3" s="415">
        <f>SUM('8. FP Demand'!L3,'8. FP Demand'!L4,'8. FP Demand'!L5,'8. FP Demand'!L6,'8. FP Demand'!L28,'8. FP Demand'!L29,'8. FP Demand'!L34:L35)</f>
        <v>2.2418490363780421</v>
      </c>
      <c r="M3" s="415">
        <f>SUM('8. FP Demand'!M3,'8. FP Demand'!M4,'8. FP Demand'!M5,'8. FP Demand'!M6,'8. FP Demand'!M28,'8. FP Demand'!M29,'8. FP Demand'!M34:M35)</f>
        <v>2.2078081477960536</v>
      </c>
      <c r="N3" s="415">
        <f>SUM('8. FP Demand'!N3,'8. FP Demand'!N4,'8. FP Demand'!N5,'8. FP Demand'!N6,'8. FP Demand'!N28,'8. FP Demand'!N29,'8. FP Demand'!N34:N35)</f>
        <v>2.1745398852477846</v>
      </c>
      <c r="O3" s="415">
        <f>SUM('8. FP Demand'!O3,'8. FP Demand'!O4,'8. FP Demand'!O5,'8. FP Demand'!O6,'8. FP Demand'!O28,'8. FP Demand'!O29,'8. FP Demand'!O34:O35)</f>
        <v>2.1389836356762442</v>
      </c>
      <c r="P3" s="415">
        <f>SUM('8. FP Demand'!P3,'8. FP Demand'!P4,'8. FP Demand'!P5,'8. FP Demand'!P6,'8. FP Demand'!P28,'8. FP Demand'!P29,'8. FP Demand'!P34:P35)</f>
        <v>2.1094076244462872</v>
      </c>
      <c r="Q3" s="415">
        <f>SUM('8. FP Demand'!Q3,'8. FP Demand'!Q4,'8. FP Demand'!Q5,'8. FP Demand'!Q6,'8. FP Demand'!Q28,'8. FP Demand'!Q29,'8. FP Demand'!Q34:Q35)</f>
        <v>2.0949460490444096</v>
      </c>
      <c r="R3" s="415">
        <f>SUM('8. FP Demand'!R3,'8. FP Demand'!R4,'8. FP Demand'!R5,'8. FP Demand'!R6,'8. FP Demand'!R28,'8. FP Demand'!R29,'8. FP Demand'!R34:R35)</f>
        <v>2.0744129804868097</v>
      </c>
      <c r="S3" s="415">
        <f>SUM('8. FP Demand'!S3,'8. FP Demand'!S4,'8. FP Demand'!S5,'8. FP Demand'!S6,'8. FP Demand'!S28,'8. FP Demand'!S29,'8. FP Demand'!S34:S35)</f>
        <v>2.059882788597001</v>
      </c>
      <c r="T3" s="415">
        <f>SUM('8. FP Demand'!T3,'8. FP Demand'!T4,'8. FP Demand'!T5,'8. FP Demand'!T6,'8. FP Demand'!T28,'8. FP Demand'!T29,'8. FP Demand'!T34:T35)</f>
        <v>2.0436342069556153</v>
      </c>
      <c r="U3" s="415">
        <f>SUM('8. FP Demand'!U3,'8. FP Demand'!U4,'8. FP Demand'!U5,'8. FP Demand'!U6,'8. FP Demand'!U28,'8. FP Demand'!U29,'8. FP Demand'!U34:U35)</f>
        <v>2.0284257363769198</v>
      </c>
      <c r="V3" s="415">
        <f>SUM('8. FP Demand'!V3,'8. FP Demand'!V4,'8. FP Demand'!V5,'8. FP Demand'!V6,'8. FP Demand'!V28,'8. FP Demand'!V29,'8. FP Demand'!V34:V35)</f>
        <v>2.0034153377443857</v>
      </c>
      <c r="W3" s="415">
        <f>SUM('8. FP Demand'!W3,'8. FP Demand'!W4,'8. FP Demand'!W5,'8. FP Demand'!W6,'8. FP Demand'!W28,'8. FP Demand'!W29,'8. FP Demand'!W34:W35)</f>
        <v>1.9782795367663191</v>
      </c>
      <c r="X3" s="415">
        <f>SUM('8. FP Demand'!X3,'8. FP Demand'!X4,'8. FP Demand'!X5,'8. FP Demand'!X6,'8. FP Demand'!X28,'8. FP Demand'!X29,'8. FP Demand'!X34:X35)</f>
        <v>1.9535390129319175</v>
      </c>
      <c r="Y3" s="415">
        <f>SUM('8. FP Demand'!Y3,'8. FP Demand'!Y4,'8. FP Demand'!Y5,'8. FP Demand'!Y6,'8. FP Demand'!Y28,'8. FP Demand'!Y29,'8. FP Demand'!Y34:Y35)</f>
        <v>1.9293539761961762</v>
      </c>
      <c r="Z3" s="415">
        <f>SUM('8. FP Demand'!Z3,'8. FP Demand'!Z4,'8. FP Demand'!Z5,'8. FP Demand'!Z6,'8. FP Demand'!Z28,'8. FP Demand'!Z29,'8. FP Demand'!Z34:Z35)</f>
        <v>1.9054738876384509</v>
      </c>
      <c r="AA3" s="415">
        <f>SUM('8. FP Demand'!AA3,'8. FP Demand'!AA4,'8. FP Demand'!AA5,'8. FP Demand'!AA6,'8. FP Demand'!AA28,'8. FP Demand'!AA29,'8. FP Demand'!AA34:AA35)</f>
        <v>1.8894367862350308</v>
      </c>
      <c r="AB3" s="415">
        <f>SUM('8. FP Demand'!AB3,'8. FP Demand'!AB4,'8. FP Demand'!AB5,'8. FP Demand'!AB6,'8. FP Demand'!AB28,'8. FP Demand'!AB29,'8. FP Demand'!AB34:AB35)</f>
        <v>1.8731883779033078</v>
      </c>
      <c r="AC3" s="415">
        <f>SUM('8. FP Demand'!AC3,'8. FP Demand'!AC4,'8. FP Demand'!AC5,'8. FP Demand'!AC6,'8. FP Demand'!AC28,'8. FP Demand'!AC29,'8. FP Demand'!AC34:AC35)</f>
        <v>1.8566738625120385</v>
      </c>
      <c r="AD3" s="415">
        <f>SUM('8. FP Demand'!AD3,'8. FP Demand'!AD4,'8. FP Demand'!AD5,'8. FP Demand'!AD6,'8. FP Demand'!AD28,'8. FP Demand'!AD29,'8. FP Demand'!AD34:AD35)</f>
        <v>1.8398830267580826</v>
      </c>
      <c r="AE3" s="415">
        <f>SUM('8. FP Demand'!AE3,'8. FP Demand'!AE4,'8. FP Demand'!AE5,'8. FP Demand'!AE6,'8. FP Demand'!AE28,'8. FP Demand'!AE29,'8. FP Demand'!AE34:AE35)</f>
        <v>1.822901767498051</v>
      </c>
      <c r="AF3" s="415">
        <f>SUM('8. FP Demand'!AF3,'8. FP Demand'!AF4,'8. FP Demand'!AF5,'8. FP Demand'!AF6,'8. FP Demand'!AF28,'8. FP Demand'!AF29,'8. FP Demand'!AF34:AF35)</f>
        <v>1.8057267857883255</v>
      </c>
      <c r="AG3" s="415">
        <f>SUM('8. FP Demand'!AG3,'8. FP Demand'!AG4,'8. FP Demand'!AG5,'8. FP Demand'!AG6,'8. FP Demand'!AG28,'8. FP Demand'!AG29,'8. FP Demand'!AG34:AG35)</f>
        <v>1.7883611419359511</v>
      </c>
      <c r="AH3" s="415">
        <f>SUM('8. FP Demand'!AH3,'8. FP Demand'!AH4,'8. FP Demand'!AH5,'8. FP Demand'!AH6,'8. FP Demand'!AH28,'8. FP Demand'!AH29,'8. FP Demand'!AH34:AH35)</f>
        <v>1.7708087549954405</v>
      </c>
      <c r="AI3" s="415">
        <f>SUM('8. FP Demand'!AI3,'8. FP Demand'!AI4,'8. FP Demand'!AI5,'8. FP Demand'!AI6,'8. FP Demand'!AI28,'8. FP Demand'!AI29,'8. FP Demand'!AI34:AI35)</f>
        <v>1.7531116131765128</v>
      </c>
      <c r="AJ3" s="415">
        <f>SUM('8. FP Demand'!AJ3,'8. FP Demand'!AJ4,'8. FP Demand'!AJ5,'8. FP Demand'!AJ6,'8. FP Demand'!AJ28,'8. FP Demand'!AJ29,'8. FP Demand'!AJ34:AJ35)</f>
        <v>1.7352619467984871</v>
      </c>
      <c r="AK3" s="415">
        <f>SUM('8. FP Demand'!AK3,'8. FP Demand'!AK4,'8. FP Demand'!AK5,'8. FP Demand'!AK6,'8. FP Demand'!AK28,'8. FP Demand'!AK29,'8. FP Demand'!AK34:AK35)</f>
        <v>1.7175533500221147</v>
      </c>
      <c r="AL3" s="415">
        <f>SUM('8. FP Demand'!AL3,'8. FP Demand'!AL4,'8. FP Demand'!AL5,'8. FP Demand'!AL6,'8. FP Demand'!AL28,'8. FP Demand'!AL29,'8. FP Demand'!AL34:AL35)</f>
        <v>1.6998759506505252</v>
      </c>
      <c r="AM3" s="415">
        <f>SUM('8. FP Demand'!AM3,'8. FP Demand'!AM4,'8. FP Demand'!AM5,'8. FP Demand'!AM6,'8. FP Demand'!AM28,'8. FP Demand'!AM29,'8. FP Demand'!AM34:AM35)</f>
        <v>1.6821318825334173</v>
      </c>
      <c r="AN3" s="415">
        <f>SUM('8. FP Demand'!AN3,'8. FP Demand'!AN4,'8. FP Demand'!AN5,'8. FP Demand'!AN6,'8. FP Demand'!AN28,'8. FP Demand'!AN29,'8. FP Demand'!AN34:AN35)</f>
        <v>1.6642051559744813</v>
      </c>
      <c r="AO3" s="415">
        <f>SUM('8. FP Demand'!AO3,'8. FP Demand'!AO4,'8. FP Demand'!AO5,'8. FP Demand'!AO6,'8. FP Demand'!AO28,'8. FP Demand'!AO29,'8. FP Demand'!AO34:AO35)</f>
        <v>1.6461018980864532</v>
      </c>
    </row>
    <row r="4" spans="1:41" x14ac:dyDescent="0.2">
      <c r="A4" s="175"/>
      <c r="B4" s="989"/>
      <c r="C4" s="319" t="s">
        <v>737</v>
      </c>
      <c r="D4" s="413" t="s">
        <v>342</v>
      </c>
      <c r="E4" s="852" t="s">
        <v>784</v>
      </c>
      <c r="F4" s="288" t="s">
        <v>72</v>
      </c>
      <c r="G4" s="288">
        <v>2</v>
      </c>
      <c r="H4" s="414">
        <f>'7. FP Supply'!H21-('7. FP Supply'!H27+'7. FP Supply'!H28)</f>
        <v>2.3185809000000002</v>
      </c>
      <c r="I4" s="879">
        <f>'7. FP Supply'!I21-('7. FP Supply'!I27+'7. FP Supply'!I28)</f>
        <v>2.2526394000000001</v>
      </c>
      <c r="J4" s="879">
        <f>'7. FP Supply'!J21-('7. FP Supply'!J27+'7. FP Supply'!J28)</f>
        <v>2.2526394000000001</v>
      </c>
      <c r="K4" s="879">
        <f>'7. FP Supply'!K21-('7. FP Supply'!K27+'7. FP Supply'!K28)</f>
        <v>2.2526394000000001</v>
      </c>
      <c r="L4" s="415">
        <f>'7. FP Supply'!L21-('7. FP Supply'!L27+'7. FP Supply'!L28)</f>
        <v>2.2526394000000001</v>
      </c>
      <c r="M4" s="415">
        <f>'7. FP Supply'!M21-('7. FP Supply'!M27+'7. FP Supply'!M28)</f>
        <v>2.2526394000000001</v>
      </c>
      <c r="N4" s="415">
        <f>'7. FP Supply'!N21-('7. FP Supply'!N27+'7. FP Supply'!N28)</f>
        <v>2.2526394000000001</v>
      </c>
      <c r="O4" s="415">
        <f>'7. FP Supply'!O21-('7. FP Supply'!O27+'7. FP Supply'!O28)</f>
        <v>2.2526394000000001</v>
      </c>
      <c r="P4" s="415">
        <f>'7. FP Supply'!P21-('7. FP Supply'!P27+'7. FP Supply'!P28)</f>
        <v>2.2526394000000001</v>
      </c>
      <c r="Q4" s="415">
        <f>'7. FP Supply'!Q21-('7. FP Supply'!Q27+'7. FP Supply'!Q28)</f>
        <v>2.2526394000000001</v>
      </c>
      <c r="R4" s="415">
        <f>'7. FP Supply'!R21-('7. FP Supply'!R27+'7. FP Supply'!R28)</f>
        <v>2.2526394000000001</v>
      </c>
      <c r="S4" s="415">
        <f>'7. FP Supply'!S21-('7. FP Supply'!S27+'7. FP Supply'!S28)</f>
        <v>2.2526394000000001</v>
      </c>
      <c r="T4" s="415">
        <f>'7. FP Supply'!T21-('7. FP Supply'!T27+'7. FP Supply'!T28)</f>
        <v>2.2526394000000001</v>
      </c>
      <c r="U4" s="415">
        <f>'7. FP Supply'!U21-('7. FP Supply'!U27+'7. FP Supply'!U28)</f>
        <v>2.2526394000000001</v>
      </c>
      <c r="V4" s="415">
        <f>'7. FP Supply'!V21-('7. FP Supply'!V27+'7. FP Supply'!V28)</f>
        <v>2.2526394000000001</v>
      </c>
      <c r="W4" s="415">
        <f>'7. FP Supply'!W21-('7. FP Supply'!W27+'7. FP Supply'!W28)</f>
        <v>2.2526394000000001</v>
      </c>
      <c r="X4" s="415">
        <f>'7. FP Supply'!X21-('7. FP Supply'!X27+'7. FP Supply'!X28)</f>
        <v>2.2526394000000001</v>
      </c>
      <c r="Y4" s="415">
        <f>'7. FP Supply'!Y21-('7. FP Supply'!Y27+'7. FP Supply'!Y28)</f>
        <v>2.2526394000000001</v>
      </c>
      <c r="Z4" s="415">
        <f>'7. FP Supply'!Z21-('7. FP Supply'!Z27+'7. FP Supply'!Z28)</f>
        <v>2.2526394000000001</v>
      </c>
      <c r="AA4" s="415">
        <f>'7. FP Supply'!AA21-('7. FP Supply'!AA27+'7. FP Supply'!AA28)</f>
        <v>2.2526394000000001</v>
      </c>
      <c r="AB4" s="415">
        <f>'7. FP Supply'!AB21-('7. FP Supply'!AB27+'7. FP Supply'!AB28)</f>
        <v>2.2526394000000001</v>
      </c>
      <c r="AC4" s="415">
        <f>'7. FP Supply'!AC21-('7. FP Supply'!AC27+'7. FP Supply'!AC28)</f>
        <v>2.2526394000000001</v>
      </c>
      <c r="AD4" s="415">
        <f>'7. FP Supply'!AD21-('7. FP Supply'!AD27+'7. FP Supply'!AD28)</f>
        <v>2.2526394000000001</v>
      </c>
      <c r="AE4" s="415">
        <f>'7. FP Supply'!AE21-('7. FP Supply'!AE27+'7. FP Supply'!AE28)</f>
        <v>2.2526394000000001</v>
      </c>
      <c r="AF4" s="415">
        <f>'7. FP Supply'!AF21-('7. FP Supply'!AF27+'7. FP Supply'!AF28)</f>
        <v>2.2526394000000001</v>
      </c>
      <c r="AG4" s="415">
        <f>'7. FP Supply'!AG21-('7. FP Supply'!AG27+'7. FP Supply'!AG28)</f>
        <v>2.2526394000000001</v>
      </c>
      <c r="AH4" s="415">
        <f>'7. FP Supply'!AH21-('7. FP Supply'!AH27+'7. FP Supply'!AH28)</f>
        <v>2.2526394000000001</v>
      </c>
      <c r="AI4" s="415">
        <f>'7. FP Supply'!AI21-('7. FP Supply'!AI27+'7. FP Supply'!AI28)</f>
        <v>2.2526394000000001</v>
      </c>
      <c r="AJ4" s="433">
        <f>'7. FP Supply'!AJ21-('7. FP Supply'!AJ27+'7. FP Supply'!AJ28)</f>
        <v>2.2526394000000001</v>
      </c>
      <c r="AK4" s="433">
        <f>'7. FP Supply'!AK21-('7. FP Supply'!AK27+'7. FP Supply'!AK28)</f>
        <v>2.2526394000000001</v>
      </c>
      <c r="AL4" s="433">
        <f>'7. FP Supply'!AL21-('7. FP Supply'!AL27+'7. FP Supply'!AL28)</f>
        <v>2.2526394000000001</v>
      </c>
      <c r="AM4" s="433">
        <f>'7. FP Supply'!AM21-('7. FP Supply'!AM27+'7. FP Supply'!AM28)</f>
        <v>2.2526394000000001</v>
      </c>
      <c r="AN4" s="433">
        <f>'7. FP Supply'!AN21-('7. FP Supply'!AN27+'7. FP Supply'!AN28)</f>
        <v>2.2526394000000001</v>
      </c>
      <c r="AO4" s="433">
        <f>'7. FP Supply'!AO21-('7. FP Supply'!AO27+'7. FP Supply'!AO28)</f>
        <v>2.2526394000000001</v>
      </c>
    </row>
    <row r="5" spans="1:41" x14ac:dyDescent="0.2">
      <c r="A5" s="175"/>
      <c r="B5" s="989"/>
      <c r="C5" s="319" t="s">
        <v>73</v>
      </c>
      <c r="D5" s="413" t="s">
        <v>344</v>
      </c>
      <c r="E5" s="287" t="s">
        <v>738</v>
      </c>
      <c r="F5" s="347" t="s">
        <v>72</v>
      </c>
      <c r="G5" s="347">
        <v>2</v>
      </c>
      <c r="H5" s="414">
        <f>H4+('7. FP Supply'!H4+'7. FP Supply'!H8)-('7. FP Supply'!H13+'7. FP Supply'!H17)</f>
        <v>2.3185809000000002</v>
      </c>
      <c r="I5" s="879">
        <f>I4+('7. FP Supply'!I4+'7. FP Supply'!I8)-('7. FP Supply'!I13+'7. FP Supply'!I17)</f>
        <v>2.3872430349416787</v>
      </c>
      <c r="J5" s="879">
        <f>J4+('7. FP Supply'!J4+'7. FP Supply'!J8)-('7. FP Supply'!J13+'7. FP Supply'!J17)</f>
        <v>2.3887568696454258</v>
      </c>
      <c r="K5" s="879">
        <f>K4+('7. FP Supply'!K4+'7. FP Supply'!K8)-('7. FP Supply'!K13+'7. FP Supply'!K17)</f>
        <v>2.3936003226371434</v>
      </c>
      <c r="L5" s="415">
        <f>L4+('7. FP Supply'!L4+'7. FP Supply'!L8)-('7. FP Supply'!L13+'7. FP Supply'!L17)</f>
        <v>2.3692960498857167</v>
      </c>
      <c r="M5" s="415">
        <f>M4+('7. FP Supply'!M4+'7. FP Supply'!M8)-('7. FP Supply'!M13+'7. FP Supply'!M17)</f>
        <v>2.3372135812925796</v>
      </c>
      <c r="N5" s="415">
        <f>N4+('7. FP Supply'!N4+'7. FP Supply'!N8)-('7. FP Supply'!N13+'7. FP Supply'!N17)</f>
        <v>2.3041672634961374</v>
      </c>
      <c r="O5" s="415">
        <f>O4+('7. FP Supply'!O4+'7. FP Supply'!O8)-('7. FP Supply'!O13+'7. FP Supply'!O17)</f>
        <v>2.2702993288248119</v>
      </c>
      <c r="P5" s="415">
        <f>P4+('7. FP Supply'!P4+'7. FP Supply'!P8)-('7. FP Supply'!P13+'7. FP Supply'!P17)</f>
        <v>2.2526394000000001</v>
      </c>
      <c r="Q5" s="415">
        <f>Q4+('7. FP Supply'!Q4+'7. FP Supply'!Q8)-('7. FP Supply'!Q13+'7. FP Supply'!Q17)</f>
        <v>2.2526394000000001</v>
      </c>
      <c r="R5" s="415">
        <f>R4+('7. FP Supply'!R4+'7. FP Supply'!R8)-('7. FP Supply'!R13+'7. FP Supply'!R17)</f>
        <v>2.2526394000000001</v>
      </c>
      <c r="S5" s="415">
        <f>S4+('7. FP Supply'!S4+'7. FP Supply'!S8)-('7. FP Supply'!S13+'7. FP Supply'!S17)</f>
        <v>2.2526394000000001</v>
      </c>
      <c r="T5" s="415">
        <f>T4+('7. FP Supply'!T4+'7. FP Supply'!T8)-('7. FP Supply'!T13+'7. FP Supply'!T17)</f>
        <v>2.2526394000000001</v>
      </c>
      <c r="U5" s="415">
        <f>U4+('7. FP Supply'!U4+'7. FP Supply'!U8)-('7. FP Supply'!U13+'7. FP Supply'!U17)</f>
        <v>2.2526394000000001</v>
      </c>
      <c r="V5" s="415">
        <f>V4+('7. FP Supply'!V4+'7. FP Supply'!V8)-('7. FP Supply'!V13+'7. FP Supply'!V17)</f>
        <v>2.2526394000000001</v>
      </c>
      <c r="W5" s="415">
        <f>W4+('7. FP Supply'!W4+'7. FP Supply'!W8)-('7. FP Supply'!W13+'7. FP Supply'!W17)</f>
        <v>2.2526394000000001</v>
      </c>
      <c r="X5" s="415">
        <f>X4+('7. FP Supply'!X4+'7. FP Supply'!X8)-('7. FP Supply'!X13+'7. FP Supply'!X17)</f>
        <v>2.2526394000000001</v>
      </c>
      <c r="Y5" s="415">
        <f>Y4+('7. FP Supply'!Y4+'7. FP Supply'!Y8)-('7. FP Supply'!Y13+'7. FP Supply'!Y17)</f>
        <v>2.2526394000000001</v>
      </c>
      <c r="Z5" s="415">
        <f>Z4+('7. FP Supply'!Z4+'7. FP Supply'!Z8)-('7. FP Supply'!Z13+'7. FP Supply'!Z17)</f>
        <v>2.2526394000000001</v>
      </c>
      <c r="AA5" s="415">
        <f>AA4+('7. FP Supply'!AA4+'7. FP Supply'!AA8)-('7. FP Supply'!AA13+'7. FP Supply'!AA17)</f>
        <v>2.2526394000000001</v>
      </c>
      <c r="AB5" s="415">
        <f>AB4+('7. FP Supply'!AB4+'7. FP Supply'!AB8)-('7. FP Supply'!AB13+'7. FP Supply'!AB17)</f>
        <v>2.2526394000000001</v>
      </c>
      <c r="AC5" s="415">
        <f>AC4+('7. FP Supply'!AC4+'7. FP Supply'!AC8)-('7. FP Supply'!AC13+'7. FP Supply'!AC17)</f>
        <v>2.2526394000000001</v>
      </c>
      <c r="AD5" s="415">
        <f>AD4+('7. FP Supply'!AD4+'7. FP Supply'!AD8)-('7. FP Supply'!AD13+'7. FP Supply'!AD17)</f>
        <v>2.2526394000000001</v>
      </c>
      <c r="AE5" s="415">
        <f>AE4+('7. FP Supply'!AE4+'7. FP Supply'!AE8)-('7. FP Supply'!AE13+'7. FP Supply'!AE17)</f>
        <v>2.2526394000000001</v>
      </c>
      <c r="AF5" s="415">
        <f>AF4+('7. FP Supply'!AF4+'7. FP Supply'!AF8)-('7. FP Supply'!AF13+'7. FP Supply'!AF17)</f>
        <v>2.2526394000000001</v>
      </c>
      <c r="AG5" s="415">
        <f>AG4+('7. FP Supply'!AG4+'7. FP Supply'!AG8)-('7. FP Supply'!AG13+'7. FP Supply'!AG17)</f>
        <v>2.2526394000000001</v>
      </c>
      <c r="AH5" s="415">
        <f>AH4+('7. FP Supply'!AH4+'7. FP Supply'!AH8)-('7. FP Supply'!AH13+'7. FP Supply'!AH17)</f>
        <v>2.2526394000000001</v>
      </c>
      <c r="AI5" s="415">
        <f>AI4+('7. FP Supply'!AI4+'7. FP Supply'!AI8)-('7. FP Supply'!AI13+'7. FP Supply'!AI17)</f>
        <v>2.2526394000000001</v>
      </c>
      <c r="AJ5" s="433">
        <f>AJ4+('7. FP Supply'!AJ4+'7. FP Supply'!AJ8)-('7. FP Supply'!AJ13+'7. FP Supply'!AJ17)</f>
        <v>2.2526394000000001</v>
      </c>
      <c r="AK5" s="433">
        <f>AK4+('7. FP Supply'!AK4+'7. FP Supply'!AK8)-('7. FP Supply'!AK13+'7. FP Supply'!AK17)</f>
        <v>2.2526394000000001</v>
      </c>
      <c r="AL5" s="433">
        <f>AL4+('7. FP Supply'!AL4+'7. FP Supply'!AL8)-('7. FP Supply'!AL13+'7. FP Supply'!AL17)</f>
        <v>2.2526394000000001</v>
      </c>
      <c r="AM5" s="433">
        <f>AM4+('7. FP Supply'!AM4+'7. FP Supply'!AM8)-('7. FP Supply'!AM13+'7. FP Supply'!AM17)</f>
        <v>2.2526394000000001</v>
      </c>
      <c r="AN5" s="433">
        <f>AN4+('7. FP Supply'!AN4+'7. FP Supply'!AN8)-('7. FP Supply'!AN13+'7. FP Supply'!AN17)</f>
        <v>2.2526394000000001</v>
      </c>
      <c r="AO5" s="433">
        <f>AO4+('7. FP Supply'!AO4+'7. FP Supply'!AO8)-('7. FP Supply'!AO13+'7. FP Supply'!AO17)</f>
        <v>2.2526394000000001</v>
      </c>
    </row>
    <row r="6" spans="1:41" x14ac:dyDescent="0.2">
      <c r="A6" s="175"/>
      <c r="B6" s="989"/>
      <c r="C6" s="267" t="s">
        <v>739</v>
      </c>
      <c r="D6" s="408" t="s">
        <v>347</v>
      </c>
      <c r="E6" s="409" t="s">
        <v>121</v>
      </c>
      <c r="F6" s="348" t="s">
        <v>72</v>
      </c>
      <c r="G6" s="348">
        <v>2</v>
      </c>
      <c r="H6" s="933">
        <f>'4. BL SDB'!H6</f>
        <v>2.8878155853334219E-4</v>
      </c>
      <c r="I6" s="880">
        <f>'4. BL SDB'!I6</f>
        <v>6.5570309924042761E-4</v>
      </c>
      <c r="J6" s="880">
        <f>'4. BL SDB'!J6</f>
        <v>9.9789914068177071E-4</v>
      </c>
      <c r="K6" s="880">
        <f>'4. BL SDB'!K6</f>
        <v>1.3233181346754067E-3</v>
      </c>
      <c r="L6" s="412">
        <f>'4. BL SDB'!L6</f>
        <v>1.6492456815137271E-3</v>
      </c>
      <c r="M6" s="412">
        <f>'4. BL SDB'!M6</f>
        <v>1.967724166632029E-3</v>
      </c>
      <c r="N6" s="412">
        <f>'4. BL SDB'!N6</f>
        <v>2.2964891628712027E-3</v>
      </c>
      <c r="O6" s="412">
        <f>'4. BL SDB'!O6</f>
        <v>2.5908138789873508E-3</v>
      </c>
      <c r="P6" s="412">
        <f>'4. BL SDB'!P6</f>
        <v>2.9365630362874493E-3</v>
      </c>
      <c r="Q6" s="412">
        <f>'4. BL SDB'!Q6</f>
        <v>2.5970388973981847E-3</v>
      </c>
      <c r="R6" s="412">
        <f>'4. BL SDB'!R6</f>
        <v>2.8397331709251296E-3</v>
      </c>
      <c r="S6" s="412">
        <f>'4. BL SDB'!S6</f>
        <v>3.165895923982595E-3</v>
      </c>
      <c r="T6" s="412">
        <f>'4. BL SDB'!T6</f>
        <v>3.3971383828008844E-3</v>
      </c>
      <c r="U6" s="412">
        <f>'4. BL SDB'!U6</f>
        <v>3.7044834084955791E-3</v>
      </c>
      <c r="V6" s="412">
        <f>'4. BL SDB'!V6</f>
        <v>3.1078900567428156E-3</v>
      </c>
      <c r="W6" s="412">
        <f>'4. BL SDB'!W6</f>
        <v>3.3505899614270163E-3</v>
      </c>
      <c r="X6" s="412">
        <f>'4. BL SDB'!X6</f>
        <v>3.5332953046807313E-3</v>
      </c>
      <c r="Y6" s="412">
        <f>'4. BL SDB'!Y6</f>
        <v>3.7376661028074958E-3</v>
      </c>
      <c r="Z6" s="412">
        <f>'4. BL SDB'!Z6</f>
        <v>3.8866200602662082E-3</v>
      </c>
      <c r="AA6" s="412">
        <f>'4. BL SDB'!AA6</f>
        <v>3.3547366246645897E-3</v>
      </c>
      <c r="AB6" s="412">
        <f>'4. BL SDB'!AB6</f>
        <v>3.4916242778246735E-3</v>
      </c>
      <c r="AC6" s="412">
        <f>'4. BL SDB'!AC6</f>
        <v>3.6991103865769183E-3</v>
      </c>
      <c r="AD6" s="412">
        <f>'4. BL SDB'!AD6</f>
        <v>3.9219818440096553E-3</v>
      </c>
      <c r="AE6" s="412">
        <f>'4. BL SDB'!AE6</f>
        <v>4.0869020930571253E-3</v>
      </c>
      <c r="AF6" s="412">
        <f>'4. BL SDB'!AF6</f>
        <v>3.3198499695743199E-3</v>
      </c>
      <c r="AG6" s="412">
        <f>'4. BL SDB'!AG6</f>
        <v>3.4680950411095021E-3</v>
      </c>
      <c r="AH6" s="412">
        <f>'4. BL SDB'!AH6</f>
        <v>3.664626185792743E-3</v>
      </c>
      <c r="AI6" s="412">
        <f>'4. BL SDB'!AI6</f>
        <v>3.7989893932241867E-3</v>
      </c>
      <c r="AJ6" s="463">
        <f>'4. BL SDB'!AJ6</f>
        <v>3.7875029011323492E-3</v>
      </c>
      <c r="AK6" s="463">
        <f>'4. BL SDB'!AK6</f>
        <v>3.9214302360641709E-3</v>
      </c>
      <c r="AL6" s="463">
        <f>'4. BL SDB'!AL6</f>
        <v>4.0094054569535372E-3</v>
      </c>
      <c r="AM6" s="463">
        <f>'4. BL SDB'!AM6</f>
        <v>4.1032043935221247E-3</v>
      </c>
      <c r="AN6" s="463">
        <f>'4. BL SDB'!AN6</f>
        <v>4.2486487813380679E-3</v>
      </c>
      <c r="AO6" s="463">
        <f>'4. BL SDB'!AO6</f>
        <v>4.2371042885881848E-3</v>
      </c>
    </row>
    <row r="7" spans="1:41" x14ac:dyDescent="0.2">
      <c r="A7" s="175"/>
      <c r="B7" s="989"/>
      <c r="C7" s="267" t="s">
        <v>740</v>
      </c>
      <c r="D7" s="408" t="s">
        <v>349</v>
      </c>
      <c r="E7" s="409" t="s">
        <v>121</v>
      </c>
      <c r="F7" s="348" t="s">
        <v>72</v>
      </c>
      <c r="G7" s="348">
        <v>2</v>
      </c>
      <c r="H7" s="933">
        <f>'4. BL SDB'!H7</f>
        <v>0.12179510234636801</v>
      </c>
      <c r="I7" s="880">
        <f>'4. BL SDB'!I7</f>
        <v>0.12136517413643901</v>
      </c>
      <c r="J7" s="880">
        <f>'4. BL SDB'!J7</f>
        <v>0.12347714266522899</v>
      </c>
      <c r="K7" s="880">
        <f>'4. BL SDB'!K7</f>
        <v>0.12835875818244399</v>
      </c>
      <c r="L7" s="412">
        <f>'4. BL SDB'!L7</f>
        <v>0.126741021178022</v>
      </c>
      <c r="M7" s="412">
        <f>'4. BL SDB'!M7</f>
        <v>0.12879736280934201</v>
      </c>
      <c r="N7" s="412">
        <f>'4. BL SDB'!N7</f>
        <v>0.12994570029310201</v>
      </c>
      <c r="O7" s="412">
        <f>'4. BL SDB'!O7</f>
        <v>0.12975269031339001</v>
      </c>
      <c r="P7" s="412">
        <f>'4. BL SDB'!P7</f>
        <v>0.131168593776848</v>
      </c>
      <c r="Q7" s="412">
        <f>'4. BL SDB'!Q7</f>
        <v>0.104946285199434</v>
      </c>
      <c r="R7" s="412">
        <f>'4. BL SDB'!R7</f>
        <v>0.10652947236591399</v>
      </c>
      <c r="S7" s="412">
        <f>'4. BL SDB'!S7</f>
        <v>0.106741550869416</v>
      </c>
      <c r="T7" s="412">
        <f>'4. BL SDB'!T7</f>
        <v>0.108695862601331</v>
      </c>
      <c r="U7" s="412">
        <f>'4. BL SDB'!U7</f>
        <v>0.110335001151448</v>
      </c>
      <c r="V7" s="412">
        <f>'4. BL SDB'!V7</f>
        <v>9.3199576326649006E-2</v>
      </c>
      <c r="W7" s="412">
        <f>'4. BL SDB'!W7</f>
        <v>9.8556382877714996E-2</v>
      </c>
      <c r="X7" s="412">
        <f>'4. BL SDB'!X7</f>
        <v>0.103916948583301</v>
      </c>
      <c r="Y7" s="412">
        <f>'4. BL SDB'!Y7</f>
        <v>0.11116990570713201</v>
      </c>
      <c r="Z7" s="412">
        <f>'4. BL SDB'!Z7</f>
        <v>0.118956533601114</v>
      </c>
      <c r="AA7" s="412">
        <f>'4. BL SDB'!AA7</f>
        <v>0.108063020916132</v>
      </c>
      <c r="AB7" s="412">
        <f>'4. BL SDB'!AB7</f>
        <v>0.11523081540575</v>
      </c>
      <c r="AC7" s="412">
        <f>'4. BL SDB'!AC7</f>
        <v>0.12186304335686</v>
      </c>
      <c r="AD7" s="412">
        <f>'4. BL SDB'!AD7</f>
        <v>0.12962937811913899</v>
      </c>
      <c r="AE7" s="412">
        <f>'4. BL SDB'!AE7</f>
        <v>0.137812170896949</v>
      </c>
      <c r="AF7" s="412">
        <f>'4. BL SDB'!AF7</f>
        <v>0.12750827392371999</v>
      </c>
      <c r="AG7" s="412">
        <f>'4. BL SDB'!AG7</f>
        <v>0.134691506853167</v>
      </c>
      <c r="AH7" s="412">
        <f>'4. BL SDB'!AH7</f>
        <v>0.14345092932297901</v>
      </c>
      <c r="AI7" s="412">
        <f>'4. BL SDB'!AI7</f>
        <v>0.15258601519425</v>
      </c>
      <c r="AJ7" s="463">
        <f>'4. BL SDB'!AJ7</f>
        <v>0.15866791740002201</v>
      </c>
      <c r="AK7" s="463">
        <f>'4. BL SDB'!AK7</f>
        <v>0.165985226315814</v>
      </c>
      <c r="AL7" s="463">
        <f>'4. BL SDB'!AL7</f>
        <v>0.17258353765067899</v>
      </c>
      <c r="AM7" s="463">
        <f>'4. BL SDB'!AM7</f>
        <v>0.181042902619162</v>
      </c>
      <c r="AN7" s="463">
        <f>'4. BL SDB'!AN7</f>
        <v>0.186980447342941</v>
      </c>
      <c r="AO7" s="463">
        <f>'4. BL SDB'!AO7</f>
        <v>0.196639718070066</v>
      </c>
    </row>
    <row r="8" spans="1:41" x14ac:dyDescent="0.2">
      <c r="A8" s="175"/>
      <c r="B8" s="989"/>
      <c r="C8" s="319" t="s">
        <v>95</v>
      </c>
      <c r="D8" s="413" t="s">
        <v>350</v>
      </c>
      <c r="E8" s="287" t="s">
        <v>741</v>
      </c>
      <c r="F8" s="288" t="s">
        <v>72</v>
      </c>
      <c r="G8" s="288">
        <v>2</v>
      </c>
      <c r="H8" s="414">
        <f t="shared" ref="H8:AJ8" si="0">H6+H7</f>
        <v>0.12208388390490135</v>
      </c>
      <c r="I8" s="879">
        <f t="shared" ref="I8:K8" si="1">I6+I7</f>
        <v>0.12202087723567943</v>
      </c>
      <c r="J8" s="879">
        <f t="shared" si="1"/>
        <v>0.12447504180591076</v>
      </c>
      <c r="K8" s="879">
        <f t="shared" si="1"/>
        <v>0.12968207631711939</v>
      </c>
      <c r="L8" s="415">
        <f t="shared" si="0"/>
        <v>0.12839026685953572</v>
      </c>
      <c r="M8" s="415">
        <f t="shared" si="0"/>
        <v>0.13076508697597403</v>
      </c>
      <c r="N8" s="415">
        <f t="shared" si="0"/>
        <v>0.13224218945597321</v>
      </c>
      <c r="O8" s="415">
        <f t="shared" si="0"/>
        <v>0.13234350419237736</v>
      </c>
      <c r="P8" s="415">
        <f t="shared" si="0"/>
        <v>0.13410515681313545</v>
      </c>
      <c r="Q8" s="415">
        <f t="shared" si="0"/>
        <v>0.10754332409683218</v>
      </c>
      <c r="R8" s="415">
        <f t="shared" si="0"/>
        <v>0.10936920553683913</v>
      </c>
      <c r="S8" s="415">
        <f t="shared" si="0"/>
        <v>0.1099074467933986</v>
      </c>
      <c r="T8" s="415">
        <f t="shared" si="0"/>
        <v>0.11209300098413189</v>
      </c>
      <c r="U8" s="415">
        <f t="shared" si="0"/>
        <v>0.11403948455994357</v>
      </c>
      <c r="V8" s="415">
        <f t="shared" si="0"/>
        <v>9.6307466383391827E-2</v>
      </c>
      <c r="W8" s="415">
        <f t="shared" si="0"/>
        <v>0.10190697283914202</v>
      </c>
      <c r="X8" s="415">
        <f t="shared" si="0"/>
        <v>0.10745024388798173</v>
      </c>
      <c r="Y8" s="415">
        <f t="shared" si="0"/>
        <v>0.1149075718099395</v>
      </c>
      <c r="Z8" s="415">
        <f t="shared" si="0"/>
        <v>0.1228431536613802</v>
      </c>
      <c r="AA8" s="415">
        <f t="shared" si="0"/>
        <v>0.11141775754079659</v>
      </c>
      <c r="AB8" s="415">
        <f t="shared" si="0"/>
        <v>0.11872243968357468</v>
      </c>
      <c r="AC8" s="415">
        <f t="shared" si="0"/>
        <v>0.12556215374343693</v>
      </c>
      <c r="AD8" s="415">
        <f t="shared" si="0"/>
        <v>0.13355135996314865</v>
      </c>
      <c r="AE8" s="415">
        <f t="shared" si="0"/>
        <v>0.14189907299000612</v>
      </c>
      <c r="AF8" s="415">
        <f t="shared" si="0"/>
        <v>0.13082812389329432</v>
      </c>
      <c r="AG8" s="415">
        <f t="shared" si="0"/>
        <v>0.13815960189427651</v>
      </c>
      <c r="AH8" s="415">
        <f t="shared" si="0"/>
        <v>0.14711555550877176</v>
      </c>
      <c r="AI8" s="415">
        <f t="shared" si="0"/>
        <v>0.15638500458747417</v>
      </c>
      <c r="AJ8" s="433">
        <f t="shared" si="0"/>
        <v>0.16245542030115437</v>
      </c>
      <c r="AK8" s="433">
        <f t="shared" ref="AK8:AO8" si="2">AK6+AK7</f>
        <v>0.16990665655187817</v>
      </c>
      <c r="AL8" s="433">
        <f t="shared" si="2"/>
        <v>0.17659294310763252</v>
      </c>
      <c r="AM8" s="433">
        <f t="shared" si="2"/>
        <v>0.18514610701268414</v>
      </c>
      <c r="AN8" s="433">
        <f t="shared" si="2"/>
        <v>0.19122909612427907</v>
      </c>
      <c r="AO8" s="433">
        <f t="shared" si="2"/>
        <v>0.20087682235865417</v>
      </c>
    </row>
    <row r="9" spans="1:41" x14ac:dyDescent="0.2">
      <c r="A9" s="175"/>
      <c r="B9" s="989"/>
      <c r="C9" s="286" t="s">
        <v>98</v>
      </c>
      <c r="D9" s="413" t="s">
        <v>352</v>
      </c>
      <c r="E9" s="287" t="s">
        <v>742</v>
      </c>
      <c r="F9" s="288" t="s">
        <v>72</v>
      </c>
      <c r="G9" s="288">
        <v>2</v>
      </c>
      <c r="H9" s="414">
        <f>H5-H3</f>
        <v>0.13809513836401655</v>
      </c>
      <c r="I9" s="879">
        <f t="shared" ref="I9:K9" si="3">I5-I3</f>
        <v>0.12167392291583878</v>
      </c>
      <c r="J9" s="879">
        <f t="shared" si="3"/>
        <v>0.12290427653809211</v>
      </c>
      <c r="K9" s="879">
        <f t="shared" si="3"/>
        <v>0.12570752378860917</v>
      </c>
      <c r="L9" s="415">
        <f>L5-L3</f>
        <v>0.12744701350767462</v>
      </c>
      <c r="M9" s="415">
        <f t="shared" ref="M9:AJ9" si="4">M5-M3</f>
        <v>0.129405433496526</v>
      </c>
      <c r="N9" s="415">
        <f t="shared" si="4"/>
        <v>0.1296273782483528</v>
      </c>
      <c r="O9" s="415">
        <f t="shared" si="4"/>
        <v>0.13131569314856772</v>
      </c>
      <c r="P9" s="415">
        <f t="shared" si="4"/>
        <v>0.14323177555371291</v>
      </c>
      <c r="Q9" s="415">
        <f t="shared" si="4"/>
        <v>0.15769335095559045</v>
      </c>
      <c r="R9" s="415">
        <f t="shared" si="4"/>
        <v>0.1782264195131904</v>
      </c>
      <c r="S9" s="415">
        <f t="shared" si="4"/>
        <v>0.19275661140299905</v>
      </c>
      <c r="T9" s="415">
        <f t="shared" si="4"/>
        <v>0.20900519304438481</v>
      </c>
      <c r="U9" s="415">
        <f t="shared" si="4"/>
        <v>0.22421366362308026</v>
      </c>
      <c r="V9" s="415">
        <f t="shared" si="4"/>
        <v>0.24922406225561433</v>
      </c>
      <c r="W9" s="415">
        <f t="shared" si="4"/>
        <v>0.274359863233681</v>
      </c>
      <c r="X9" s="415">
        <f t="shared" si="4"/>
        <v>0.29910038706808262</v>
      </c>
      <c r="Y9" s="415">
        <f t="shared" si="4"/>
        <v>0.32328542380382386</v>
      </c>
      <c r="Z9" s="415">
        <f t="shared" si="4"/>
        <v>0.34716551236154913</v>
      </c>
      <c r="AA9" s="415">
        <f t="shared" si="4"/>
        <v>0.36320261376496932</v>
      </c>
      <c r="AB9" s="415">
        <f t="shared" si="4"/>
        <v>0.37945102209669224</v>
      </c>
      <c r="AC9" s="415">
        <f t="shared" si="4"/>
        <v>0.39596553748796159</v>
      </c>
      <c r="AD9" s="415">
        <f t="shared" si="4"/>
        <v>0.4127563732419175</v>
      </c>
      <c r="AE9" s="415">
        <f t="shared" si="4"/>
        <v>0.42973763250194907</v>
      </c>
      <c r="AF9" s="415">
        <f t="shared" si="4"/>
        <v>0.44691261421167461</v>
      </c>
      <c r="AG9" s="415">
        <f t="shared" si="4"/>
        <v>0.46427825806404899</v>
      </c>
      <c r="AH9" s="415">
        <f t="shared" si="4"/>
        <v>0.48183064500455952</v>
      </c>
      <c r="AI9" s="415">
        <f t="shared" si="4"/>
        <v>0.49952778682348731</v>
      </c>
      <c r="AJ9" s="433">
        <f t="shared" si="4"/>
        <v>0.51737745320151296</v>
      </c>
      <c r="AK9" s="433">
        <f t="shared" ref="AK9:AO9" si="5">AK5-AK3</f>
        <v>0.53508604997788534</v>
      </c>
      <c r="AL9" s="433">
        <f t="shared" si="5"/>
        <v>0.55276344934947486</v>
      </c>
      <c r="AM9" s="433">
        <f t="shared" si="5"/>
        <v>0.57050751746658279</v>
      </c>
      <c r="AN9" s="433">
        <f t="shared" si="5"/>
        <v>0.5884342440255188</v>
      </c>
      <c r="AO9" s="433">
        <f t="shared" si="5"/>
        <v>0.60653750191354683</v>
      </c>
    </row>
    <row r="10" spans="1:41" ht="15.75" thickBot="1" x14ac:dyDescent="0.25">
      <c r="A10" s="175"/>
      <c r="B10" s="990"/>
      <c r="C10" s="320" t="s">
        <v>743</v>
      </c>
      <c r="D10" s="416" t="s">
        <v>355</v>
      </c>
      <c r="E10" s="321" t="s">
        <v>744</v>
      </c>
      <c r="F10" s="349" t="s">
        <v>72</v>
      </c>
      <c r="G10" s="349">
        <v>2</v>
      </c>
      <c r="H10" s="306">
        <f t="shared" ref="H10:AJ10" si="6">H9-H8</f>
        <v>1.6011254459115193E-2</v>
      </c>
      <c r="I10" s="881">
        <f t="shared" ref="I10:K10" si="7">I9-I8</f>
        <v>-3.469543198406505E-4</v>
      </c>
      <c r="J10" s="881">
        <f t="shared" si="7"/>
        <v>-1.5707652678186579E-3</v>
      </c>
      <c r="K10" s="881">
        <f t="shared" si="7"/>
        <v>-3.9745525285102279E-3</v>
      </c>
      <c r="L10" s="418">
        <f t="shared" si="6"/>
        <v>-9.4325335186110082E-4</v>
      </c>
      <c r="M10" s="418">
        <f t="shared" si="6"/>
        <v>-1.3596534794480253E-3</v>
      </c>
      <c r="N10" s="418">
        <f t="shared" si="6"/>
        <v>-2.6148112076204155E-3</v>
      </c>
      <c r="O10" s="418">
        <f t="shared" si="6"/>
        <v>-1.0278110438096399E-3</v>
      </c>
      <c r="P10" s="418">
        <f t="shared" si="6"/>
        <v>9.1266187405774635E-3</v>
      </c>
      <c r="Q10" s="418">
        <f t="shared" si="6"/>
        <v>5.0150026858758273E-2</v>
      </c>
      <c r="R10" s="418">
        <f t="shared" si="6"/>
        <v>6.8857213976351278E-2</v>
      </c>
      <c r="S10" s="418">
        <f t="shared" si="6"/>
        <v>8.2849164609600442E-2</v>
      </c>
      <c r="T10" s="418">
        <f t="shared" si="6"/>
        <v>9.6912192060252922E-2</v>
      </c>
      <c r="U10" s="418">
        <f t="shared" si="6"/>
        <v>0.11017417906313669</v>
      </c>
      <c r="V10" s="418">
        <f t="shared" si="6"/>
        <v>0.1529165958722225</v>
      </c>
      <c r="W10" s="418">
        <f t="shared" si="6"/>
        <v>0.17245289039453898</v>
      </c>
      <c r="X10" s="418">
        <f t="shared" si="6"/>
        <v>0.19165014318010087</v>
      </c>
      <c r="Y10" s="418">
        <f t="shared" si="6"/>
        <v>0.20837785199388437</v>
      </c>
      <c r="Z10" s="418">
        <f t="shared" si="6"/>
        <v>0.22432235870016892</v>
      </c>
      <c r="AA10" s="418">
        <f t="shared" si="6"/>
        <v>0.25178485622417274</v>
      </c>
      <c r="AB10" s="418">
        <f t="shared" si="6"/>
        <v>0.26072858241311758</v>
      </c>
      <c r="AC10" s="418">
        <f t="shared" si="6"/>
        <v>0.27040338374452466</v>
      </c>
      <c r="AD10" s="418">
        <f t="shared" si="6"/>
        <v>0.27920501327876884</v>
      </c>
      <c r="AE10" s="418">
        <f t="shared" si="6"/>
        <v>0.28783855951194293</v>
      </c>
      <c r="AF10" s="418">
        <f t="shared" si="6"/>
        <v>0.31608449031838026</v>
      </c>
      <c r="AG10" s="418">
        <f t="shared" si="6"/>
        <v>0.32611865616977248</v>
      </c>
      <c r="AH10" s="418">
        <f t="shared" si="6"/>
        <v>0.33471508949578777</v>
      </c>
      <c r="AI10" s="418">
        <f t="shared" si="6"/>
        <v>0.34314278223601313</v>
      </c>
      <c r="AJ10" s="464">
        <f t="shared" si="6"/>
        <v>0.35492203290035862</v>
      </c>
      <c r="AK10" s="464">
        <f t="shared" ref="AK10:AO10" si="8">AK9-AK8</f>
        <v>0.36517939342600714</v>
      </c>
      <c r="AL10" s="464">
        <f t="shared" si="8"/>
        <v>0.37617050624184234</v>
      </c>
      <c r="AM10" s="464">
        <f t="shared" si="8"/>
        <v>0.38536141045389866</v>
      </c>
      <c r="AN10" s="464">
        <f t="shared" si="8"/>
        <v>0.39720514790123973</v>
      </c>
      <c r="AO10" s="464">
        <f t="shared" si="8"/>
        <v>0.40566067955489266</v>
      </c>
    </row>
    <row r="11" spans="1:41" ht="15.75" x14ac:dyDescent="0.25">
      <c r="A11" s="175"/>
      <c r="B11" s="200"/>
      <c r="C11" s="172"/>
      <c r="D11" s="323"/>
      <c r="E11" s="324"/>
      <c r="F11" s="201"/>
      <c r="G11" s="201"/>
      <c r="H11" s="201"/>
      <c r="I11" s="204"/>
      <c r="J11" s="325"/>
      <c r="K11" s="326"/>
      <c r="L11" s="327"/>
      <c r="M11" s="328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  <c r="AK11" s="172"/>
    </row>
    <row r="12" spans="1:41" ht="15.75" x14ac:dyDescent="0.25">
      <c r="A12" s="175"/>
      <c r="B12" s="200"/>
      <c r="C12" s="172"/>
      <c r="D12" s="329"/>
      <c r="E12" s="330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  <c r="AK12" s="172"/>
    </row>
    <row r="13" spans="1:41" ht="15.75" x14ac:dyDescent="0.25">
      <c r="A13" s="175"/>
      <c r="B13" s="200"/>
      <c r="C13" s="201"/>
      <c r="D13" s="323"/>
      <c r="E13" s="324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  <c r="AK13" s="172"/>
    </row>
    <row r="14" spans="1:41" ht="15.75" x14ac:dyDescent="0.25">
      <c r="A14" s="175"/>
      <c r="B14" s="200"/>
      <c r="C14" s="201"/>
      <c r="D14" s="331" t="str">
        <f>'TITLE PAGE'!B9</f>
        <v>Company:</v>
      </c>
      <c r="E14" s="156" t="str">
        <f>'TITLE PAGE'!D9</f>
        <v>Dŵr Cymru Welsh Water</v>
      </c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  <c r="AK14" s="172"/>
    </row>
    <row r="15" spans="1:41" ht="15.75" x14ac:dyDescent="0.25">
      <c r="A15" s="175"/>
      <c r="B15" s="200"/>
      <c r="C15" s="201"/>
      <c r="D15" s="332" t="str">
        <f>'TITLE PAGE'!B10</f>
        <v>Resource Zone Name:</v>
      </c>
      <c r="E15" s="160" t="str">
        <f>'TITLE PAGE'!D10</f>
        <v>Vowchuch</v>
      </c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  <c r="AK15" s="172"/>
    </row>
    <row r="16" spans="1:41" ht="15.75" x14ac:dyDescent="0.25">
      <c r="A16" s="175"/>
      <c r="B16" s="200"/>
      <c r="C16" s="201"/>
      <c r="D16" s="332" t="str">
        <f>'TITLE PAGE'!B11</f>
        <v>Resource Zone Number:</v>
      </c>
      <c r="E16" s="163">
        <f>'TITLE PAGE'!D11</f>
        <v>8110</v>
      </c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  <c r="AK16" s="172"/>
    </row>
    <row r="17" spans="1:37" ht="15.75" x14ac:dyDescent="0.25">
      <c r="A17" s="175"/>
      <c r="B17" s="200"/>
      <c r="C17" s="201"/>
      <c r="D17" s="332" t="str">
        <f>'TITLE PAGE'!B12</f>
        <v xml:space="preserve">Planning Scenario Name:                                                                     </v>
      </c>
      <c r="E17" s="160" t="str">
        <f>'TITLE PAGE'!D12</f>
        <v>Dry Year Annual Average</v>
      </c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</row>
    <row r="18" spans="1:37" ht="15.75" x14ac:dyDescent="0.25">
      <c r="A18" s="175"/>
      <c r="B18" s="200"/>
      <c r="C18" s="201"/>
      <c r="D18" s="333" t="str">
        <f>'TITLE PAGE'!B13</f>
        <v xml:space="preserve">Chosen Level of Service:  </v>
      </c>
      <c r="E18" s="168" t="str">
        <f>'TITLE PAGE'!D13</f>
        <v>1 in 20</v>
      </c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</row>
    <row r="19" spans="1:37" ht="15.75" x14ac:dyDescent="0.25">
      <c r="A19" s="175"/>
      <c r="B19" s="200"/>
      <c r="C19" s="201"/>
      <c r="D19" s="323"/>
      <c r="E19" s="350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</row>
  </sheetData>
  <mergeCells count="1">
    <mergeCell ref="B3:B10"/>
  </mergeCells>
  <pageMargins left="0.70866141732283472" right="0.70866141732283472" top="0.74803149606299213" bottom="0.74803149606299213" header="0.31496062992125984" footer="0.31496062992125984"/>
  <pageSetup paperSize="8" scale="45" fitToWidth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"/>
  <sheetViews>
    <sheetView showGridLines="0" zoomScale="70" zoomScaleNormal="70" zoomScaleSheetLayoutView="115" workbookViewId="0">
      <selection activeCell="K19" sqref="K19:P28"/>
    </sheetView>
  </sheetViews>
  <sheetFormatPr defaultColWidth="8.88671875" defaultRowHeight="15" x14ac:dyDescent="0.2"/>
  <cols>
    <col min="1" max="1" width="2.109375" customWidth="1"/>
    <col min="2" max="2" width="13.88671875" customWidth="1"/>
    <col min="3" max="6" width="13" customWidth="1"/>
    <col min="7" max="7" width="16.5546875" customWidth="1"/>
    <col min="8" max="12" width="12.21875" customWidth="1"/>
    <col min="13" max="13" width="11.109375" customWidth="1"/>
    <col min="14" max="14" width="17.44140625" customWidth="1"/>
    <col min="15" max="20" width="12.21875" customWidth="1"/>
    <col min="21" max="21" width="13.6640625" customWidth="1"/>
    <col min="22" max="22" width="13.44140625" customWidth="1"/>
    <col min="257" max="257" width="2.109375" customWidth="1"/>
    <col min="258" max="258" width="13.88671875" customWidth="1"/>
    <col min="259" max="262" width="13" customWidth="1"/>
    <col min="263" max="263" width="16.5546875" customWidth="1"/>
    <col min="264" max="268" width="12.21875" customWidth="1"/>
    <col min="269" max="269" width="11.109375" customWidth="1"/>
    <col min="270" max="270" width="17.44140625" customWidth="1"/>
    <col min="271" max="276" width="12.21875" customWidth="1"/>
    <col min="277" max="277" width="13.6640625" customWidth="1"/>
    <col min="278" max="278" width="13.44140625" customWidth="1"/>
    <col min="513" max="513" width="2.109375" customWidth="1"/>
    <col min="514" max="514" width="13.88671875" customWidth="1"/>
    <col min="515" max="518" width="13" customWidth="1"/>
    <col min="519" max="519" width="16.5546875" customWidth="1"/>
    <col min="520" max="524" width="12.21875" customWidth="1"/>
    <col min="525" max="525" width="11.109375" customWidth="1"/>
    <col min="526" max="526" width="17.44140625" customWidth="1"/>
    <col min="527" max="532" width="12.21875" customWidth="1"/>
    <col min="533" max="533" width="13.6640625" customWidth="1"/>
    <col min="534" max="534" width="13.44140625" customWidth="1"/>
    <col min="769" max="769" width="2.109375" customWidth="1"/>
    <col min="770" max="770" width="13.88671875" customWidth="1"/>
    <col min="771" max="774" width="13" customWidth="1"/>
    <col min="775" max="775" width="16.5546875" customWidth="1"/>
    <col min="776" max="780" width="12.21875" customWidth="1"/>
    <col min="781" max="781" width="11.109375" customWidth="1"/>
    <col min="782" max="782" width="17.44140625" customWidth="1"/>
    <col min="783" max="788" width="12.21875" customWidth="1"/>
    <col min="789" max="789" width="13.6640625" customWidth="1"/>
    <col min="790" max="790" width="13.44140625" customWidth="1"/>
    <col min="1025" max="1025" width="2.109375" customWidth="1"/>
    <col min="1026" max="1026" width="13.88671875" customWidth="1"/>
    <col min="1027" max="1030" width="13" customWidth="1"/>
    <col min="1031" max="1031" width="16.5546875" customWidth="1"/>
    <col min="1032" max="1036" width="12.21875" customWidth="1"/>
    <col min="1037" max="1037" width="11.109375" customWidth="1"/>
    <col min="1038" max="1038" width="17.44140625" customWidth="1"/>
    <col min="1039" max="1044" width="12.21875" customWidth="1"/>
    <col min="1045" max="1045" width="13.6640625" customWidth="1"/>
    <col min="1046" max="1046" width="13.44140625" customWidth="1"/>
    <col min="1281" max="1281" width="2.109375" customWidth="1"/>
    <col min="1282" max="1282" width="13.88671875" customWidth="1"/>
    <col min="1283" max="1286" width="13" customWidth="1"/>
    <col min="1287" max="1287" width="16.5546875" customWidth="1"/>
    <col min="1288" max="1292" width="12.21875" customWidth="1"/>
    <col min="1293" max="1293" width="11.109375" customWidth="1"/>
    <col min="1294" max="1294" width="17.44140625" customWidth="1"/>
    <col min="1295" max="1300" width="12.21875" customWidth="1"/>
    <col min="1301" max="1301" width="13.6640625" customWidth="1"/>
    <col min="1302" max="1302" width="13.44140625" customWidth="1"/>
    <col min="1537" max="1537" width="2.109375" customWidth="1"/>
    <col min="1538" max="1538" width="13.88671875" customWidth="1"/>
    <col min="1539" max="1542" width="13" customWidth="1"/>
    <col min="1543" max="1543" width="16.5546875" customWidth="1"/>
    <col min="1544" max="1548" width="12.21875" customWidth="1"/>
    <col min="1549" max="1549" width="11.109375" customWidth="1"/>
    <col min="1550" max="1550" width="17.44140625" customWidth="1"/>
    <col min="1551" max="1556" width="12.21875" customWidth="1"/>
    <col min="1557" max="1557" width="13.6640625" customWidth="1"/>
    <col min="1558" max="1558" width="13.44140625" customWidth="1"/>
    <col min="1793" max="1793" width="2.109375" customWidth="1"/>
    <col min="1794" max="1794" width="13.88671875" customWidth="1"/>
    <col min="1795" max="1798" width="13" customWidth="1"/>
    <col min="1799" max="1799" width="16.5546875" customWidth="1"/>
    <col min="1800" max="1804" width="12.21875" customWidth="1"/>
    <col min="1805" max="1805" width="11.109375" customWidth="1"/>
    <col min="1806" max="1806" width="17.44140625" customWidth="1"/>
    <col min="1807" max="1812" width="12.21875" customWidth="1"/>
    <col min="1813" max="1813" width="13.6640625" customWidth="1"/>
    <col min="1814" max="1814" width="13.44140625" customWidth="1"/>
    <col min="2049" max="2049" width="2.109375" customWidth="1"/>
    <col min="2050" max="2050" width="13.88671875" customWidth="1"/>
    <col min="2051" max="2054" width="13" customWidth="1"/>
    <col min="2055" max="2055" width="16.5546875" customWidth="1"/>
    <col min="2056" max="2060" width="12.21875" customWidth="1"/>
    <col min="2061" max="2061" width="11.109375" customWidth="1"/>
    <col min="2062" max="2062" width="17.44140625" customWidth="1"/>
    <col min="2063" max="2068" width="12.21875" customWidth="1"/>
    <col min="2069" max="2069" width="13.6640625" customWidth="1"/>
    <col min="2070" max="2070" width="13.44140625" customWidth="1"/>
    <col min="2305" max="2305" width="2.109375" customWidth="1"/>
    <col min="2306" max="2306" width="13.88671875" customWidth="1"/>
    <col min="2307" max="2310" width="13" customWidth="1"/>
    <col min="2311" max="2311" width="16.5546875" customWidth="1"/>
    <col min="2312" max="2316" width="12.21875" customWidth="1"/>
    <col min="2317" max="2317" width="11.109375" customWidth="1"/>
    <col min="2318" max="2318" width="17.44140625" customWidth="1"/>
    <col min="2319" max="2324" width="12.21875" customWidth="1"/>
    <col min="2325" max="2325" width="13.6640625" customWidth="1"/>
    <col min="2326" max="2326" width="13.44140625" customWidth="1"/>
    <col min="2561" max="2561" width="2.109375" customWidth="1"/>
    <col min="2562" max="2562" width="13.88671875" customWidth="1"/>
    <col min="2563" max="2566" width="13" customWidth="1"/>
    <col min="2567" max="2567" width="16.5546875" customWidth="1"/>
    <col min="2568" max="2572" width="12.21875" customWidth="1"/>
    <col min="2573" max="2573" width="11.109375" customWidth="1"/>
    <col min="2574" max="2574" width="17.44140625" customWidth="1"/>
    <col min="2575" max="2580" width="12.21875" customWidth="1"/>
    <col min="2581" max="2581" width="13.6640625" customWidth="1"/>
    <col min="2582" max="2582" width="13.44140625" customWidth="1"/>
    <col min="2817" max="2817" width="2.109375" customWidth="1"/>
    <col min="2818" max="2818" width="13.88671875" customWidth="1"/>
    <col min="2819" max="2822" width="13" customWidth="1"/>
    <col min="2823" max="2823" width="16.5546875" customWidth="1"/>
    <col min="2824" max="2828" width="12.21875" customWidth="1"/>
    <col min="2829" max="2829" width="11.109375" customWidth="1"/>
    <col min="2830" max="2830" width="17.44140625" customWidth="1"/>
    <col min="2831" max="2836" width="12.21875" customWidth="1"/>
    <col min="2837" max="2837" width="13.6640625" customWidth="1"/>
    <col min="2838" max="2838" width="13.44140625" customWidth="1"/>
    <col min="3073" max="3073" width="2.109375" customWidth="1"/>
    <col min="3074" max="3074" width="13.88671875" customWidth="1"/>
    <col min="3075" max="3078" width="13" customWidth="1"/>
    <col min="3079" max="3079" width="16.5546875" customWidth="1"/>
    <col min="3080" max="3084" width="12.21875" customWidth="1"/>
    <col min="3085" max="3085" width="11.109375" customWidth="1"/>
    <col min="3086" max="3086" width="17.44140625" customWidth="1"/>
    <col min="3087" max="3092" width="12.21875" customWidth="1"/>
    <col min="3093" max="3093" width="13.6640625" customWidth="1"/>
    <col min="3094" max="3094" width="13.44140625" customWidth="1"/>
    <col min="3329" max="3329" width="2.109375" customWidth="1"/>
    <col min="3330" max="3330" width="13.88671875" customWidth="1"/>
    <col min="3331" max="3334" width="13" customWidth="1"/>
    <col min="3335" max="3335" width="16.5546875" customWidth="1"/>
    <col min="3336" max="3340" width="12.21875" customWidth="1"/>
    <col min="3341" max="3341" width="11.109375" customWidth="1"/>
    <col min="3342" max="3342" width="17.44140625" customWidth="1"/>
    <col min="3343" max="3348" width="12.21875" customWidth="1"/>
    <col min="3349" max="3349" width="13.6640625" customWidth="1"/>
    <col min="3350" max="3350" width="13.44140625" customWidth="1"/>
    <col min="3585" max="3585" width="2.109375" customWidth="1"/>
    <col min="3586" max="3586" width="13.88671875" customWidth="1"/>
    <col min="3587" max="3590" width="13" customWidth="1"/>
    <col min="3591" max="3591" width="16.5546875" customWidth="1"/>
    <col min="3592" max="3596" width="12.21875" customWidth="1"/>
    <col min="3597" max="3597" width="11.109375" customWidth="1"/>
    <col min="3598" max="3598" width="17.44140625" customWidth="1"/>
    <col min="3599" max="3604" width="12.21875" customWidth="1"/>
    <col min="3605" max="3605" width="13.6640625" customWidth="1"/>
    <col min="3606" max="3606" width="13.44140625" customWidth="1"/>
    <col min="3841" max="3841" width="2.109375" customWidth="1"/>
    <col min="3842" max="3842" width="13.88671875" customWidth="1"/>
    <col min="3843" max="3846" width="13" customWidth="1"/>
    <col min="3847" max="3847" width="16.5546875" customWidth="1"/>
    <col min="3848" max="3852" width="12.21875" customWidth="1"/>
    <col min="3853" max="3853" width="11.109375" customWidth="1"/>
    <col min="3854" max="3854" width="17.44140625" customWidth="1"/>
    <col min="3855" max="3860" width="12.21875" customWidth="1"/>
    <col min="3861" max="3861" width="13.6640625" customWidth="1"/>
    <col min="3862" max="3862" width="13.44140625" customWidth="1"/>
    <col min="4097" max="4097" width="2.109375" customWidth="1"/>
    <col min="4098" max="4098" width="13.88671875" customWidth="1"/>
    <col min="4099" max="4102" width="13" customWidth="1"/>
    <col min="4103" max="4103" width="16.5546875" customWidth="1"/>
    <col min="4104" max="4108" width="12.21875" customWidth="1"/>
    <col min="4109" max="4109" width="11.109375" customWidth="1"/>
    <col min="4110" max="4110" width="17.44140625" customWidth="1"/>
    <col min="4111" max="4116" width="12.21875" customWidth="1"/>
    <col min="4117" max="4117" width="13.6640625" customWidth="1"/>
    <col min="4118" max="4118" width="13.44140625" customWidth="1"/>
    <col min="4353" max="4353" width="2.109375" customWidth="1"/>
    <col min="4354" max="4354" width="13.88671875" customWidth="1"/>
    <col min="4355" max="4358" width="13" customWidth="1"/>
    <col min="4359" max="4359" width="16.5546875" customWidth="1"/>
    <col min="4360" max="4364" width="12.21875" customWidth="1"/>
    <col min="4365" max="4365" width="11.109375" customWidth="1"/>
    <col min="4366" max="4366" width="17.44140625" customWidth="1"/>
    <col min="4367" max="4372" width="12.21875" customWidth="1"/>
    <col min="4373" max="4373" width="13.6640625" customWidth="1"/>
    <col min="4374" max="4374" width="13.44140625" customWidth="1"/>
    <col min="4609" max="4609" width="2.109375" customWidth="1"/>
    <col min="4610" max="4610" width="13.88671875" customWidth="1"/>
    <col min="4611" max="4614" width="13" customWidth="1"/>
    <col min="4615" max="4615" width="16.5546875" customWidth="1"/>
    <col min="4616" max="4620" width="12.21875" customWidth="1"/>
    <col min="4621" max="4621" width="11.109375" customWidth="1"/>
    <col min="4622" max="4622" width="17.44140625" customWidth="1"/>
    <col min="4623" max="4628" width="12.21875" customWidth="1"/>
    <col min="4629" max="4629" width="13.6640625" customWidth="1"/>
    <col min="4630" max="4630" width="13.44140625" customWidth="1"/>
    <col min="4865" max="4865" width="2.109375" customWidth="1"/>
    <col min="4866" max="4866" width="13.88671875" customWidth="1"/>
    <col min="4867" max="4870" width="13" customWidth="1"/>
    <col min="4871" max="4871" width="16.5546875" customWidth="1"/>
    <col min="4872" max="4876" width="12.21875" customWidth="1"/>
    <col min="4877" max="4877" width="11.109375" customWidth="1"/>
    <col min="4878" max="4878" width="17.44140625" customWidth="1"/>
    <col min="4879" max="4884" width="12.21875" customWidth="1"/>
    <col min="4885" max="4885" width="13.6640625" customWidth="1"/>
    <col min="4886" max="4886" width="13.44140625" customWidth="1"/>
    <col min="5121" max="5121" width="2.109375" customWidth="1"/>
    <col min="5122" max="5122" width="13.88671875" customWidth="1"/>
    <col min="5123" max="5126" width="13" customWidth="1"/>
    <col min="5127" max="5127" width="16.5546875" customWidth="1"/>
    <col min="5128" max="5132" width="12.21875" customWidth="1"/>
    <col min="5133" max="5133" width="11.109375" customWidth="1"/>
    <col min="5134" max="5134" width="17.44140625" customWidth="1"/>
    <col min="5135" max="5140" width="12.21875" customWidth="1"/>
    <col min="5141" max="5141" width="13.6640625" customWidth="1"/>
    <col min="5142" max="5142" width="13.44140625" customWidth="1"/>
    <col min="5377" max="5377" width="2.109375" customWidth="1"/>
    <col min="5378" max="5378" width="13.88671875" customWidth="1"/>
    <col min="5379" max="5382" width="13" customWidth="1"/>
    <col min="5383" max="5383" width="16.5546875" customWidth="1"/>
    <col min="5384" max="5388" width="12.21875" customWidth="1"/>
    <col min="5389" max="5389" width="11.109375" customWidth="1"/>
    <col min="5390" max="5390" width="17.44140625" customWidth="1"/>
    <col min="5391" max="5396" width="12.21875" customWidth="1"/>
    <col min="5397" max="5397" width="13.6640625" customWidth="1"/>
    <col min="5398" max="5398" width="13.44140625" customWidth="1"/>
    <col min="5633" max="5633" width="2.109375" customWidth="1"/>
    <col min="5634" max="5634" width="13.88671875" customWidth="1"/>
    <col min="5635" max="5638" width="13" customWidth="1"/>
    <col min="5639" max="5639" width="16.5546875" customWidth="1"/>
    <col min="5640" max="5644" width="12.21875" customWidth="1"/>
    <col min="5645" max="5645" width="11.109375" customWidth="1"/>
    <col min="5646" max="5646" width="17.44140625" customWidth="1"/>
    <col min="5647" max="5652" width="12.21875" customWidth="1"/>
    <col min="5653" max="5653" width="13.6640625" customWidth="1"/>
    <col min="5654" max="5654" width="13.44140625" customWidth="1"/>
    <col min="5889" max="5889" width="2.109375" customWidth="1"/>
    <col min="5890" max="5890" width="13.88671875" customWidth="1"/>
    <col min="5891" max="5894" width="13" customWidth="1"/>
    <col min="5895" max="5895" width="16.5546875" customWidth="1"/>
    <col min="5896" max="5900" width="12.21875" customWidth="1"/>
    <col min="5901" max="5901" width="11.109375" customWidth="1"/>
    <col min="5902" max="5902" width="17.44140625" customWidth="1"/>
    <col min="5903" max="5908" width="12.21875" customWidth="1"/>
    <col min="5909" max="5909" width="13.6640625" customWidth="1"/>
    <col min="5910" max="5910" width="13.44140625" customWidth="1"/>
    <col min="6145" max="6145" width="2.109375" customWidth="1"/>
    <col min="6146" max="6146" width="13.88671875" customWidth="1"/>
    <col min="6147" max="6150" width="13" customWidth="1"/>
    <col min="6151" max="6151" width="16.5546875" customWidth="1"/>
    <col min="6152" max="6156" width="12.21875" customWidth="1"/>
    <col min="6157" max="6157" width="11.109375" customWidth="1"/>
    <col min="6158" max="6158" width="17.44140625" customWidth="1"/>
    <col min="6159" max="6164" width="12.21875" customWidth="1"/>
    <col min="6165" max="6165" width="13.6640625" customWidth="1"/>
    <col min="6166" max="6166" width="13.44140625" customWidth="1"/>
    <col min="6401" max="6401" width="2.109375" customWidth="1"/>
    <col min="6402" max="6402" width="13.88671875" customWidth="1"/>
    <col min="6403" max="6406" width="13" customWidth="1"/>
    <col min="6407" max="6407" width="16.5546875" customWidth="1"/>
    <col min="6408" max="6412" width="12.21875" customWidth="1"/>
    <col min="6413" max="6413" width="11.109375" customWidth="1"/>
    <col min="6414" max="6414" width="17.44140625" customWidth="1"/>
    <col min="6415" max="6420" width="12.21875" customWidth="1"/>
    <col min="6421" max="6421" width="13.6640625" customWidth="1"/>
    <col min="6422" max="6422" width="13.44140625" customWidth="1"/>
    <col min="6657" max="6657" width="2.109375" customWidth="1"/>
    <col min="6658" max="6658" width="13.88671875" customWidth="1"/>
    <col min="6659" max="6662" width="13" customWidth="1"/>
    <col min="6663" max="6663" width="16.5546875" customWidth="1"/>
    <col min="6664" max="6668" width="12.21875" customWidth="1"/>
    <col min="6669" max="6669" width="11.109375" customWidth="1"/>
    <col min="6670" max="6670" width="17.44140625" customWidth="1"/>
    <col min="6671" max="6676" width="12.21875" customWidth="1"/>
    <col min="6677" max="6677" width="13.6640625" customWidth="1"/>
    <col min="6678" max="6678" width="13.44140625" customWidth="1"/>
    <col min="6913" max="6913" width="2.109375" customWidth="1"/>
    <col min="6914" max="6914" width="13.88671875" customWidth="1"/>
    <col min="6915" max="6918" width="13" customWidth="1"/>
    <col min="6919" max="6919" width="16.5546875" customWidth="1"/>
    <col min="6920" max="6924" width="12.21875" customWidth="1"/>
    <col min="6925" max="6925" width="11.109375" customWidth="1"/>
    <col min="6926" max="6926" width="17.44140625" customWidth="1"/>
    <col min="6927" max="6932" width="12.21875" customWidth="1"/>
    <col min="6933" max="6933" width="13.6640625" customWidth="1"/>
    <col min="6934" max="6934" width="13.44140625" customWidth="1"/>
    <col min="7169" max="7169" width="2.109375" customWidth="1"/>
    <col min="7170" max="7170" width="13.88671875" customWidth="1"/>
    <col min="7171" max="7174" width="13" customWidth="1"/>
    <col min="7175" max="7175" width="16.5546875" customWidth="1"/>
    <col min="7176" max="7180" width="12.21875" customWidth="1"/>
    <col min="7181" max="7181" width="11.109375" customWidth="1"/>
    <col min="7182" max="7182" width="17.44140625" customWidth="1"/>
    <col min="7183" max="7188" width="12.21875" customWidth="1"/>
    <col min="7189" max="7189" width="13.6640625" customWidth="1"/>
    <col min="7190" max="7190" width="13.44140625" customWidth="1"/>
    <col min="7425" max="7425" width="2.109375" customWidth="1"/>
    <col min="7426" max="7426" width="13.88671875" customWidth="1"/>
    <col min="7427" max="7430" width="13" customWidth="1"/>
    <col min="7431" max="7431" width="16.5546875" customWidth="1"/>
    <col min="7432" max="7436" width="12.21875" customWidth="1"/>
    <col min="7437" max="7437" width="11.109375" customWidth="1"/>
    <col min="7438" max="7438" width="17.44140625" customWidth="1"/>
    <col min="7439" max="7444" width="12.21875" customWidth="1"/>
    <col min="7445" max="7445" width="13.6640625" customWidth="1"/>
    <col min="7446" max="7446" width="13.44140625" customWidth="1"/>
    <col min="7681" max="7681" width="2.109375" customWidth="1"/>
    <col min="7682" max="7682" width="13.88671875" customWidth="1"/>
    <col min="7683" max="7686" width="13" customWidth="1"/>
    <col min="7687" max="7687" width="16.5546875" customWidth="1"/>
    <col min="7688" max="7692" width="12.21875" customWidth="1"/>
    <col min="7693" max="7693" width="11.109375" customWidth="1"/>
    <col min="7694" max="7694" width="17.44140625" customWidth="1"/>
    <col min="7695" max="7700" width="12.21875" customWidth="1"/>
    <col min="7701" max="7701" width="13.6640625" customWidth="1"/>
    <col min="7702" max="7702" width="13.44140625" customWidth="1"/>
    <col min="7937" max="7937" width="2.109375" customWidth="1"/>
    <col min="7938" max="7938" width="13.88671875" customWidth="1"/>
    <col min="7939" max="7942" width="13" customWidth="1"/>
    <col min="7943" max="7943" width="16.5546875" customWidth="1"/>
    <col min="7944" max="7948" width="12.21875" customWidth="1"/>
    <col min="7949" max="7949" width="11.109375" customWidth="1"/>
    <col min="7950" max="7950" width="17.44140625" customWidth="1"/>
    <col min="7951" max="7956" width="12.21875" customWidth="1"/>
    <col min="7957" max="7957" width="13.6640625" customWidth="1"/>
    <col min="7958" max="7958" width="13.44140625" customWidth="1"/>
    <col min="8193" max="8193" width="2.109375" customWidth="1"/>
    <col min="8194" max="8194" width="13.88671875" customWidth="1"/>
    <col min="8195" max="8198" width="13" customWidth="1"/>
    <col min="8199" max="8199" width="16.5546875" customWidth="1"/>
    <col min="8200" max="8204" width="12.21875" customWidth="1"/>
    <col min="8205" max="8205" width="11.109375" customWidth="1"/>
    <col min="8206" max="8206" width="17.44140625" customWidth="1"/>
    <col min="8207" max="8212" width="12.21875" customWidth="1"/>
    <col min="8213" max="8213" width="13.6640625" customWidth="1"/>
    <col min="8214" max="8214" width="13.44140625" customWidth="1"/>
    <col min="8449" max="8449" width="2.109375" customWidth="1"/>
    <col min="8450" max="8450" width="13.88671875" customWidth="1"/>
    <col min="8451" max="8454" width="13" customWidth="1"/>
    <col min="8455" max="8455" width="16.5546875" customWidth="1"/>
    <col min="8456" max="8460" width="12.21875" customWidth="1"/>
    <col min="8461" max="8461" width="11.109375" customWidth="1"/>
    <col min="8462" max="8462" width="17.44140625" customWidth="1"/>
    <col min="8463" max="8468" width="12.21875" customWidth="1"/>
    <col min="8469" max="8469" width="13.6640625" customWidth="1"/>
    <col min="8470" max="8470" width="13.44140625" customWidth="1"/>
    <col min="8705" max="8705" width="2.109375" customWidth="1"/>
    <col min="8706" max="8706" width="13.88671875" customWidth="1"/>
    <col min="8707" max="8710" width="13" customWidth="1"/>
    <col min="8711" max="8711" width="16.5546875" customWidth="1"/>
    <col min="8712" max="8716" width="12.21875" customWidth="1"/>
    <col min="8717" max="8717" width="11.109375" customWidth="1"/>
    <col min="8718" max="8718" width="17.44140625" customWidth="1"/>
    <col min="8719" max="8724" width="12.21875" customWidth="1"/>
    <col min="8725" max="8725" width="13.6640625" customWidth="1"/>
    <col min="8726" max="8726" width="13.44140625" customWidth="1"/>
    <col min="8961" max="8961" width="2.109375" customWidth="1"/>
    <col min="8962" max="8962" width="13.88671875" customWidth="1"/>
    <col min="8963" max="8966" width="13" customWidth="1"/>
    <col min="8967" max="8967" width="16.5546875" customWidth="1"/>
    <col min="8968" max="8972" width="12.21875" customWidth="1"/>
    <col min="8973" max="8973" width="11.109375" customWidth="1"/>
    <col min="8974" max="8974" width="17.44140625" customWidth="1"/>
    <col min="8975" max="8980" width="12.21875" customWidth="1"/>
    <col min="8981" max="8981" width="13.6640625" customWidth="1"/>
    <col min="8982" max="8982" width="13.44140625" customWidth="1"/>
    <col min="9217" max="9217" width="2.109375" customWidth="1"/>
    <col min="9218" max="9218" width="13.88671875" customWidth="1"/>
    <col min="9219" max="9222" width="13" customWidth="1"/>
    <col min="9223" max="9223" width="16.5546875" customWidth="1"/>
    <col min="9224" max="9228" width="12.21875" customWidth="1"/>
    <col min="9229" max="9229" width="11.109375" customWidth="1"/>
    <col min="9230" max="9230" width="17.44140625" customWidth="1"/>
    <col min="9231" max="9236" width="12.21875" customWidth="1"/>
    <col min="9237" max="9237" width="13.6640625" customWidth="1"/>
    <col min="9238" max="9238" width="13.44140625" customWidth="1"/>
    <col min="9473" max="9473" width="2.109375" customWidth="1"/>
    <col min="9474" max="9474" width="13.88671875" customWidth="1"/>
    <col min="9475" max="9478" width="13" customWidth="1"/>
    <col min="9479" max="9479" width="16.5546875" customWidth="1"/>
    <col min="9480" max="9484" width="12.21875" customWidth="1"/>
    <col min="9485" max="9485" width="11.109375" customWidth="1"/>
    <col min="9486" max="9486" width="17.44140625" customWidth="1"/>
    <col min="9487" max="9492" width="12.21875" customWidth="1"/>
    <col min="9493" max="9493" width="13.6640625" customWidth="1"/>
    <col min="9494" max="9494" width="13.44140625" customWidth="1"/>
    <col min="9729" max="9729" width="2.109375" customWidth="1"/>
    <col min="9730" max="9730" width="13.88671875" customWidth="1"/>
    <col min="9731" max="9734" width="13" customWidth="1"/>
    <col min="9735" max="9735" width="16.5546875" customWidth="1"/>
    <col min="9736" max="9740" width="12.21875" customWidth="1"/>
    <col min="9741" max="9741" width="11.109375" customWidth="1"/>
    <col min="9742" max="9742" width="17.44140625" customWidth="1"/>
    <col min="9743" max="9748" width="12.21875" customWidth="1"/>
    <col min="9749" max="9749" width="13.6640625" customWidth="1"/>
    <col min="9750" max="9750" width="13.44140625" customWidth="1"/>
    <col min="9985" max="9985" width="2.109375" customWidth="1"/>
    <col min="9986" max="9986" width="13.88671875" customWidth="1"/>
    <col min="9987" max="9990" width="13" customWidth="1"/>
    <col min="9991" max="9991" width="16.5546875" customWidth="1"/>
    <col min="9992" max="9996" width="12.21875" customWidth="1"/>
    <col min="9997" max="9997" width="11.109375" customWidth="1"/>
    <col min="9998" max="9998" width="17.44140625" customWidth="1"/>
    <col min="9999" max="10004" width="12.21875" customWidth="1"/>
    <col min="10005" max="10005" width="13.6640625" customWidth="1"/>
    <col min="10006" max="10006" width="13.44140625" customWidth="1"/>
    <col min="10241" max="10241" width="2.109375" customWidth="1"/>
    <col min="10242" max="10242" width="13.88671875" customWidth="1"/>
    <col min="10243" max="10246" width="13" customWidth="1"/>
    <col min="10247" max="10247" width="16.5546875" customWidth="1"/>
    <col min="10248" max="10252" width="12.21875" customWidth="1"/>
    <col min="10253" max="10253" width="11.109375" customWidth="1"/>
    <col min="10254" max="10254" width="17.44140625" customWidth="1"/>
    <col min="10255" max="10260" width="12.21875" customWidth="1"/>
    <col min="10261" max="10261" width="13.6640625" customWidth="1"/>
    <col min="10262" max="10262" width="13.44140625" customWidth="1"/>
    <col min="10497" max="10497" width="2.109375" customWidth="1"/>
    <col min="10498" max="10498" width="13.88671875" customWidth="1"/>
    <col min="10499" max="10502" width="13" customWidth="1"/>
    <col min="10503" max="10503" width="16.5546875" customWidth="1"/>
    <col min="10504" max="10508" width="12.21875" customWidth="1"/>
    <col min="10509" max="10509" width="11.109375" customWidth="1"/>
    <col min="10510" max="10510" width="17.44140625" customWidth="1"/>
    <col min="10511" max="10516" width="12.21875" customWidth="1"/>
    <col min="10517" max="10517" width="13.6640625" customWidth="1"/>
    <col min="10518" max="10518" width="13.44140625" customWidth="1"/>
    <col min="10753" max="10753" width="2.109375" customWidth="1"/>
    <col min="10754" max="10754" width="13.88671875" customWidth="1"/>
    <col min="10755" max="10758" width="13" customWidth="1"/>
    <col min="10759" max="10759" width="16.5546875" customWidth="1"/>
    <col min="10760" max="10764" width="12.21875" customWidth="1"/>
    <col min="10765" max="10765" width="11.109375" customWidth="1"/>
    <col min="10766" max="10766" width="17.44140625" customWidth="1"/>
    <col min="10767" max="10772" width="12.21875" customWidth="1"/>
    <col min="10773" max="10773" width="13.6640625" customWidth="1"/>
    <col min="10774" max="10774" width="13.44140625" customWidth="1"/>
    <col min="11009" max="11009" width="2.109375" customWidth="1"/>
    <col min="11010" max="11010" width="13.88671875" customWidth="1"/>
    <col min="11011" max="11014" width="13" customWidth="1"/>
    <col min="11015" max="11015" width="16.5546875" customWidth="1"/>
    <col min="11016" max="11020" width="12.21875" customWidth="1"/>
    <col min="11021" max="11021" width="11.109375" customWidth="1"/>
    <col min="11022" max="11022" width="17.44140625" customWidth="1"/>
    <col min="11023" max="11028" width="12.21875" customWidth="1"/>
    <col min="11029" max="11029" width="13.6640625" customWidth="1"/>
    <col min="11030" max="11030" width="13.44140625" customWidth="1"/>
    <col min="11265" max="11265" width="2.109375" customWidth="1"/>
    <col min="11266" max="11266" width="13.88671875" customWidth="1"/>
    <col min="11267" max="11270" width="13" customWidth="1"/>
    <col min="11271" max="11271" width="16.5546875" customWidth="1"/>
    <col min="11272" max="11276" width="12.21875" customWidth="1"/>
    <col min="11277" max="11277" width="11.109375" customWidth="1"/>
    <col min="11278" max="11278" width="17.44140625" customWidth="1"/>
    <col min="11279" max="11284" width="12.21875" customWidth="1"/>
    <col min="11285" max="11285" width="13.6640625" customWidth="1"/>
    <col min="11286" max="11286" width="13.44140625" customWidth="1"/>
    <col min="11521" max="11521" width="2.109375" customWidth="1"/>
    <col min="11522" max="11522" width="13.88671875" customWidth="1"/>
    <col min="11523" max="11526" width="13" customWidth="1"/>
    <col min="11527" max="11527" width="16.5546875" customWidth="1"/>
    <col min="11528" max="11532" width="12.21875" customWidth="1"/>
    <col min="11533" max="11533" width="11.109375" customWidth="1"/>
    <col min="11534" max="11534" width="17.44140625" customWidth="1"/>
    <col min="11535" max="11540" width="12.21875" customWidth="1"/>
    <col min="11541" max="11541" width="13.6640625" customWidth="1"/>
    <col min="11542" max="11542" width="13.44140625" customWidth="1"/>
    <col min="11777" max="11777" width="2.109375" customWidth="1"/>
    <col min="11778" max="11778" width="13.88671875" customWidth="1"/>
    <col min="11779" max="11782" width="13" customWidth="1"/>
    <col min="11783" max="11783" width="16.5546875" customWidth="1"/>
    <col min="11784" max="11788" width="12.21875" customWidth="1"/>
    <col min="11789" max="11789" width="11.109375" customWidth="1"/>
    <col min="11790" max="11790" width="17.44140625" customWidth="1"/>
    <col min="11791" max="11796" width="12.21875" customWidth="1"/>
    <col min="11797" max="11797" width="13.6640625" customWidth="1"/>
    <col min="11798" max="11798" width="13.44140625" customWidth="1"/>
    <col min="12033" max="12033" width="2.109375" customWidth="1"/>
    <col min="12034" max="12034" width="13.88671875" customWidth="1"/>
    <col min="12035" max="12038" width="13" customWidth="1"/>
    <col min="12039" max="12039" width="16.5546875" customWidth="1"/>
    <col min="12040" max="12044" width="12.21875" customWidth="1"/>
    <col min="12045" max="12045" width="11.109375" customWidth="1"/>
    <col min="12046" max="12046" width="17.44140625" customWidth="1"/>
    <col min="12047" max="12052" width="12.21875" customWidth="1"/>
    <col min="12053" max="12053" width="13.6640625" customWidth="1"/>
    <col min="12054" max="12054" width="13.44140625" customWidth="1"/>
    <col min="12289" max="12289" width="2.109375" customWidth="1"/>
    <col min="12290" max="12290" width="13.88671875" customWidth="1"/>
    <col min="12291" max="12294" width="13" customWidth="1"/>
    <col min="12295" max="12295" width="16.5546875" customWidth="1"/>
    <col min="12296" max="12300" width="12.21875" customWidth="1"/>
    <col min="12301" max="12301" width="11.109375" customWidth="1"/>
    <col min="12302" max="12302" width="17.44140625" customWidth="1"/>
    <col min="12303" max="12308" width="12.21875" customWidth="1"/>
    <col min="12309" max="12309" width="13.6640625" customWidth="1"/>
    <col min="12310" max="12310" width="13.44140625" customWidth="1"/>
    <col min="12545" max="12545" width="2.109375" customWidth="1"/>
    <col min="12546" max="12546" width="13.88671875" customWidth="1"/>
    <col min="12547" max="12550" width="13" customWidth="1"/>
    <col min="12551" max="12551" width="16.5546875" customWidth="1"/>
    <col min="12552" max="12556" width="12.21875" customWidth="1"/>
    <col min="12557" max="12557" width="11.109375" customWidth="1"/>
    <col min="12558" max="12558" width="17.44140625" customWidth="1"/>
    <col min="12559" max="12564" width="12.21875" customWidth="1"/>
    <col min="12565" max="12565" width="13.6640625" customWidth="1"/>
    <col min="12566" max="12566" width="13.44140625" customWidth="1"/>
    <col min="12801" max="12801" width="2.109375" customWidth="1"/>
    <col min="12802" max="12802" width="13.88671875" customWidth="1"/>
    <col min="12803" max="12806" width="13" customWidth="1"/>
    <col min="12807" max="12807" width="16.5546875" customWidth="1"/>
    <col min="12808" max="12812" width="12.21875" customWidth="1"/>
    <col min="12813" max="12813" width="11.109375" customWidth="1"/>
    <col min="12814" max="12814" width="17.44140625" customWidth="1"/>
    <col min="12815" max="12820" width="12.21875" customWidth="1"/>
    <col min="12821" max="12821" width="13.6640625" customWidth="1"/>
    <col min="12822" max="12822" width="13.44140625" customWidth="1"/>
    <col min="13057" max="13057" width="2.109375" customWidth="1"/>
    <col min="13058" max="13058" width="13.88671875" customWidth="1"/>
    <col min="13059" max="13062" width="13" customWidth="1"/>
    <col min="13063" max="13063" width="16.5546875" customWidth="1"/>
    <col min="13064" max="13068" width="12.21875" customWidth="1"/>
    <col min="13069" max="13069" width="11.109375" customWidth="1"/>
    <col min="13070" max="13070" width="17.44140625" customWidth="1"/>
    <col min="13071" max="13076" width="12.21875" customWidth="1"/>
    <col min="13077" max="13077" width="13.6640625" customWidth="1"/>
    <col min="13078" max="13078" width="13.44140625" customWidth="1"/>
    <col min="13313" max="13313" width="2.109375" customWidth="1"/>
    <col min="13314" max="13314" width="13.88671875" customWidth="1"/>
    <col min="13315" max="13318" width="13" customWidth="1"/>
    <col min="13319" max="13319" width="16.5546875" customWidth="1"/>
    <col min="13320" max="13324" width="12.21875" customWidth="1"/>
    <col min="13325" max="13325" width="11.109375" customWidth="1"/>
    <col min="13326" max="13326" width="17.44140625" customWidth="1"/>
    <col min="13327" max="13332" width="12.21875" customWidth="1"/>
    <col min="13333" max="13333" width="13.6640625" customWidth="1"/>
    <col min="13334" max="13334" width="13.44140625" customWidth="1"/>
    <col min="13569" max="13569" width="2.109375" customWidth="1"/>
    <col min="13570" max="13570" width="13.88671875" customWidth="1"/>
    <col min="13571" max="13574" width="13" customWidth="1"/>
    <col min="13575" max="13575" width="16.5546875" customWidth="1"/>
    <col min="13576" max="13580" width="12.21875" customWidth="1"/>
    <col min="13581" max="13581" width="11.109375" customWidth="1"/>
    <col min="13582" max="13582" width="17.44140625" customWidth="1"/>
    <col min="13583" max="13588" width="12.21875" customWidth="1"/>
    <col min="13589" max="13589" width="13.6640625" customWidth="1"/>
    <col min="13590" max="13590" width="13.44140625" customWidth="1"/>
    <col min="13825" max="13825" width="2.109375" customWidth="1"/>
    <col min="13826" max="13826" width="13.88671875" customWidth="1"/>
    <col min="13827" max="13830" width="13" customWidth="1"/>
    <col min="13831" max="13831" width="16.5546875" customWidth="1"/>
    <col min="13832" max="13836" width="12.21875" customWidth="1"/>
    <col min="13837" max="13837" width="11.109375" customWidth="1"/>
    <col min="13838" max="13838" width="17.44140625" customWidth="1"/>
    <col min="13839" max="13844" width="12.21875" customWidth="1"/>
    <col min="13845" max="13845" width="13.6640625" customWidth="1"/>
    <col min="13846" max="13846" width="13.44140625" customWidth="1"/>
    <col min="14081" max="14081" width="2.109375" customWidth="1"/>
    <col min="14082" max="14082" width="13.88671875" customWidth="1"/>
    <col min="14083" max="14086" width="13" customWidth="1"/>
    <col min="14087" max="14087" width="16.5546875" customWidth="1"/>
    <col min="14088" max="14092" width="12.21875" customWidth="1"/>
    <col min="14093" max="14093" width="11.109375" customWidth="1"/>
    <col min="14094" max="14094" width="17.44140625" customWidth="1"/>
    <col min="14095" max="14100" width="12.21875" customWidth="1"/>
    <col min="14101" max="14101" width="13.6640625" customWidth="1"/>
    <col min="14102" max="14102" width="13.44140625" customWidth="1"/>
    <col min="14337" max="14337" width="2.109375" customWidth="1"/>
    <col min="14338" max="14338" width="13.88671875" customWidth="1"/>
    <col min="14339" max="14342" width="13" customWidth="1"/>
    <col min="14343" max="14343" width="16.5546875" customWidth="1"/>
    <col min="14344" max="14348" width="12.21875" customWidth="1"/>
    <col min="14349" max="14349" width="11.109375" customWidth="1"/>
    <col min="14350" max="14350" width="17.44140625" customWidth="1"/>
    <col min="14351" max="14356" width="12.21875" customWidth="1"/>
    <col min="14357" max="14357" width="13.6640625" customWidth="1"/>
    <col min="14358" max="14358" width="13.44140625" customWidth="1"/>
    <col min="14593" max="14593" width="2.109375" customWidth="1"/>
    <col min="14594" max="14594" width="13.88671875" customWidth="1"/>
    <col min="14595" max="14598" width="13" customWidth="1"/>
    <col min="14599" max="14599" width="16.5546875" customWidth="1"/>
    <col min="14600" max="14604" width="12.21875" customWidth="1"/>
    <col min="14605" max="14605" width="11.109375" customWidth="1"/>
    <col min="14606" max="14606" width="17.44140625" customWidth="1"/>
    <col min="14607" max="14612" width="12.21875" customWidth="1"/>
    <col min="14613" max="14613" width="13.6640625" customWidth="1"/>
    <col min="14614" max="14614" width="13.44140625" customWidth="1"/>
    <col min="14849" max="14849" width="2.109375" customWidth="1"/>
    <col min="14850" max="14850" width="13.88671875" customWidth="1"/>
    <col min="14851" max="14854" width="13" customWidth="1"/>
    <col min="14855" max="14855" width="16.5546875" customWidth="1"/>
    <col min="14856" max="14860" width="12.21875" customWidth="1"/>
    <col min="14861" max="14861" width="11.109375" customWidth="1"/>
    <col min="14862" max="14862" width="17.44140625" customWidth="1"/>
    <col min="14863" max="14868" width="12.21875" customWidth="1"/>
    <col min="14869" max="14869" width="13.6640625" customWidth="1"/>
    <col min="14870" max="14870" width="13.44140625" customWidth="1"/>
    <col min="15105" max="15105" width="2.109375" customWidth="1"/>
    <col min="15106" max="15106" width="13.88671875" customWidth="1"/>
    <col min="15107" max="15110" width="13" customWidth="1"/>
    <col min="15111" max="15111" width="16.5546875" customWidth="1"/>
    <col min="15112" max="15116" width="12.21875" customWidth="1"/>
    <col min="15117" max="15117" width="11.109375" customWidth="1"/>
    <col min="15118" max="15118" width="17.44140625" customWidth="1"/>
    <col min="15119" max="15124" width="12.21875" customWidth="1"/>
    <col min="15125" max="15125" width="13.6640625" customWidth="1"/>
    <col min="15126" max="15126" width="13.44140625" customWidth="1"/>
    <col min="15361" max="15361" width="2.109375" customWidth="1"/>
    <col min="15362" max="15362" width="13.88671875" customWidth="1"/>
    <col min="15363" max="15366" width="13" customWidth="1"/>
    <col min="15367" max="15367" width="16.5546875" customWidth="1"/>
    <col min="15368" max="15372" width="12.21875" customWidth="1"/>
    <col min="15373" max="15373" width="11.109375" customWidth="1"/>
    <col min="15374" max="15374" width="17.44140625" customWidth="1"/>
    <col min="15375" max="15380" width="12.21875" customWidth="1"/>
    <col min="15381" max="15381" width="13.6640625" customWidth="1"/>
    <col min="15382" max="15382" width="13.44140625" customWidth="1"/>
    <col min="15617" max="15617" width="2.109375" customWidth="1"/>
    <col min="15618" max="15618" width="13.88671875" customWidth="1"/>
    <col min="15619" max="15622" width="13" customWidth="1"/>
    <col min="15623" max="15623" width="16.5546875" customWidth="1"/>
    <col min="15624" max="15628" width="12.21875" customWidth="1"/>
    <col min="15629" max="15629" width="11.109375" customWidth="1"/>
    <col min="15630" max="15630" width="17.44140625" customWidth="1"/>
    <col min="15631" max="15636" width="12.21875" customWidth="1"/>
    <col min="15637" max="15637" width="13.6640625" customWidth="1"/>
    <col min="15638" max="15638" width="13.44140625" customWidth="1"/>
    <col min="15873" max="15873" width="2.109375" customWidth="1"/>
    <col min="15874" max="15874" width="13.88671875" customWidth="1"/>
    <col min="15875" max="15878" width="13" customWidth="1"/>
    <col min="15879" max="15879" width="16.5546875" customWidth="1"/>
    <col min="15880" max="15884" width="12.21875" customWidth="1"/>
    <col min="15885" max="15885" width="11.109375" customWidth="1"/>
    <col min="15886" max="15886" width="17.44140625" customWidth="1"/>
    <col min="15887" max="15892" width="12.21875" customWidth="1"/>
    <col min="15893" max="15893" width="13.6640625" customWidth="1"/>
    <col min="15894" max="15894" width="13.44140625" customWidth="1"/>
    <col min="16129" max="16129" width="2.109375" customWidth="1"/>
    <col min="16130" max="16130" width="13.88671875" customWidth="1"/>
    <col min="16131" max="16134" width="13" customWidth="1"/>
    <col min="16135" max="16135" width="16.5546875" customWidth="1"/>
    <col min="16136" max="16140" width="12.21875" customWidth="1"/>
    <col min="16141" max="16141" width="11.109375" customWidth="1"/>
    <col min="16142" max="16142" width="17.44140625" customWidth="1"/>
    <col min="16143" max="16148" width="12.21875" customWidth="1"/>
    <col min="16149" max="16149" width="13.6640625" customWidth="1"/>
    <col min="16150" max="16150" width="13.44140625" customWidth="1"/>
  </cols>
  <sheetData>
    <row r="1" spans="1:36" x14ac:dyDescent="0.2">
      <c r="A1" s="351"/>
      <c r="B1" s="351"/>
      <c r="C1" s="351"/>
      <c r="D1" s="352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</row>
    <row r="2" spans="1:36" ht="18" x14ac:dyDescent="0.2">
      <c r="A2" s="351"/>
      <c r="B2" s="353" t="s">
        <v>745</v>
      </c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</row>
    <row r="3" spans="1:36" ht="15.75" thickBot="1" x14ac:dyDescent="0.25">
      <c r="A3" s="351"/>
      <c r="B3" s="1023"/>
      <c r="C3" s="1023"/>
      <c r="D3" s="385"/>
      <c r="E3" s="354"/>
      <c r="F3" s="354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5"/>
      <c r="R3" s="385"/>
      <c r="S3" s="385"/>
      <c r="T3" s="385"/>
      <c r="U3" s="385"/>
      <c r="V3" s="385"/>
      <c r="W3" s="456"/>
      <c r="X3" s="456"/>
      <c r="Y3" s="456"/>
      <c r="Z3" s="456"/>
      <c r="AA3" s="456"/>
      <c r="AB3" s="456"/>
      <c r="AC3" s="456"/>
      <c r="AD3" s="456"/>
      <c r="AE3" s="456"/>
      <c r="AF3" s="456"/>
      <c r="AG3" s="456"/>
      <c r="AH3" s="456"/>
      <c r="AI3" s="456"/>
      <c r="AJ3" s="456"/>
    </row>
    <row r="4" spans="1:36" ht="16.5" thickBot="1" x14ac:dyDescent="0.25">
      <c r="A4" s="351"/>
      <c r="B4" s="1024" t="s">
        <v>746</v>
      </c>
      <c r="C4" s="1025"/>
      <c r="D4" s="1025"/>
      <c r="E4" s="1025"/>
      <c r="F4" s="1026"/>
      <c r="G4" s="1027" t="s">
        <v>747</v>
      </c>
      <c r="H4" s="1028"/>
      <c r="I4" s="1028"/>
      <c r="J4" s="1028"/>
      <c r="K4" s="1028"/>
      <c r="L4" s="1028"/>
      <c r="M4" s="1028"/>
      <c r="N4" s="1029"/>
      <c r="O4" s="1027" t="s">
        <v>748</v>
      </c>
      <c r="P4" s="1028"/>
      <c r="Q4" s="1028"/>
      <c r="R4" s="1028"/>
      <c r="S4" s="1028"/>
      <c r="T4" s="1029"/>
      <c r="U4" s="1027" t="s">
        <v>749</v>
      </c>
      <c r="V4" s="1029"/>
      <c r="W4" s="456"/>
      <c r="X4" s="456"/>
      <c r="Y4" s="456"/>
      <c r="Z4" s="456"/>
      <c r="AA4" s="456"/>
      <c r="AB4" s="456"/>
      <c r="AC4" s="456"/>
      <c r="AD4" s="456"/>
      <c r="AE4" s="456"/>
      <c r="AF4" s="456"/>
      <c r="AG4" s="456"/>
      <c r="AH4" s="456"/>
      <c r="AI4" s="456"/>
      <c r="AJ4" s="456"/>
    </row>
    <row r="5" spans="1:36" ht="51" x14ac:dyDescent="0.2">
      <c r="A5" s="351"/>
      <c r="B5" s="355" t="s">
        <v>750</v>
      </c>
      <c r="C5" s="465" t="s">
        <v>751</v>
      </c>
      <c r="D5" s="465" t="s">
        <v>752</v>
      </c>
      <c r="E5" s="1030" t="s">
        <v>753</v>
      </c>
      <c r="F5" s="1031"/>
      <c r="G5" s="466" t="s">
        <v>779</v>
      </c>
      <c r="H5" s="1032" t="s">
        <v>774</v>
      </c>
      <c r="I5" s="1033"/>
      <c r="J5" s="1033"/>
      <c r="K5" s="1032" t="s">
        <v>777</v>
      </c>
      <c r="L5" s="1033"/>
      <c r="M5" s="1033"/>
      <c r="N5" s="467" t="s">
        <v>776</v>
      </c>
      <c r="O5" s="1034" t="s">
        <v>775</v>
      </c>
      <c r="P5" s="1035"/>
      <c r="Q5" s="1036"/>
      <c r="R5" s="1037" t="s">
        <v>778</v>
      </c>
      <c r="S5" s="1035"/>
      <c r="T5" s="1038"/>
      <c r="U5" s="466" t="s">
        <v>754</v>
      </c>
      <c r="V5" s="467" t="s">
        <v>755</v>
      </c>
      <c r="W5" s="456"/>
      <c r="X5" s="456"/>
      <c r="Y5" s="456"/>
      <c r="Z5" s="456"/>
      <c r="AA5" s="456"/>
      <c r="AB5" s="456"/>
      <c r="AC5" s="456"/>
      <c r="AD5" s="456"/>
      <c r="AE5" s="456"/>
      <c r="AF5" s="456"/>
      <c r="AG5" s="456"/>
      <c r="AH5" s="456"/>
      <c r="AI5" s="456"/>
      <c r="AJ5" s="456"/>
    </row>
    <row r="6" spans="1:36" ht="26.25" thickBot="1" x14ac:dyDescent="0.25">
      <c r="A6" s="351"/>
      <c r="B6" s="356"/>
      <c r="C6" s="468"/>
      <c r="D6" s="468"/>
      <c r="E6" s="469" t="s">
        <v>756</v>
      </c>
      <c r="F6" s="470" t="s">
        <v>757</v>
      </c>
      <c r="G6" s="471" t="s">
        <v>760</v>
      </c>
      <c r="H6" s="472" t="s">
        <v>758</v>
      </c>
      <c r="I6" s="472" t="s">
        <v>759</v>
      </c>
      <c r="J6" s="469" t="s">
        <v>760</v>
      </c>
      <c r="K6" s="472" t="s">
        <v>758</v>
      </c>
      <c r="L6" s="472" t="s">
        <v>759</v>
      </c>
      <c r="M6" s="469" t="s">
        <v>760</v>
      </c>
      <c r="N6" s="407" t="s">
        <v>760</v>
      </c>
      <c r="O6" s="473" t="s">
        <v>758</v>
      </c>
      <c r="P6" s="474" t="s">
        <v>759</v>
      </c>
      <c r="Q6" s="475" t="s">
        <v>760</v>
      </c>
      <c r="R6" s="474" t="s">
        <v>758</v>
      </c>
      <c r="S6" s="474" t="s">
        <v>759</v>
      </c>
      <c r="T6" s="476" t="s">
        <v>760</v>
      </c>
      <c r="U6" s="477" t="s">
        <v>72</v>
      </c>
      <c r="V6" s="478" t="s">
        <v>72</v>
      </c>
      <c r="W6" s="456"/>
      <c r="X6" s="456"/>
      <c r="Y6" s="456"/>
      <c r="Z6" s="456"/>
      <c r="AA6" s="456"/>
      <c r="AB6" s="456"/>
      <c r="AC6" s="456"/>
      <c r="AD6" s="456"/>
      <c r="AE6" s="456"/>
      <c r="AF6" s="456"/>
      <c r="AG6" s="456"/>
      <c r="AH6" s="456"/>
      <c r="AI6" s="456"/>
      <c r="AJ6" s="456"/>
    </row>
    <row r="7" spans="1:36" ht="25.5" x14ac:dyDescent="0.2">
      <c r="A7" s="351"/>
      <c r="B7" s="1010" t="s">
        <v>761</v>
      </c>
      <c r="C7" s="357">
        <v>2003</v>
      </c>
      <c r="D7" s="358" t="s">
        <v>802</v>
      </c>
      <c r="E7" s="357" t="s">
        <v>803</v>
      </c>
      <c r="F7" s="359" t="s">
        <v>803</v>
      </c>
      <c r="G7" s="360">
        <v>2.36</v>
      </c>
      <c r="H7" s="397" t="s">
        <v>804</v>
      </c>
      <c r="I7" s="361">
        <v>0</v>
      </c>
      <c r="J7" s="361">
        <v>2.36</v>
      </c>
      <c r="K7" s="398" t="s">
        <v>804</v>
      </c>
      <c r="L7" s="361">
        <v>0</v>
      </c>
      <c r="M7" s="361">
        <v>2.36</v>
      </c>
      <c r="N7" s="877">
        <v>2.36</v>
      </c>
      <c r="O7" s="362" t="s">
        <v>804</v>
      </c>
      <c r="P7" s="363">
        <v>0</v>
      </c>
      <c r="Q7" s="363">
        <v>2.36</v>
      </c>
      <c r="R7" s="364" t="s">
        <v>804</v>
      </c>
      <c r="S7" s="363">
        <v>0</v>
      </c>
      <c r="T7" s="365">
        <v>2.36</v>
      </c>
      <c r="U7" s="366">
        <v>2.36</v>
      </c>
      <c r="V7" s="367">
        <v>2.36</v>
      </c>
      <c r="W7" s="456"/>
      <c r="X7" s="456"/>
      <c r="Y7" s="456"/>
      <c r="Z7" s="456"/>
      <c r="AA7" s="456"/>
      <c r="AB7" s="456"/>
      <c r="AC7" s="456"/>
      <c r="AD7" s="456"/>
      <c r="AE7" s="456"/>
      <c r="AF7" s="456"/>
      <c r="AG7" s="456"/>
      <c r="AH7" s="456"/>
      <c r="AI7" s="456"/>
      <c r="AJ7" s="456"/>
    </row>
    <row r="8" spans="1:36" x14ac:dyDescent="0.2">
      <c r="A8" s="351"/>
      <c r="B8" s="1011"/>
      <c r="C8" s="368">
        <v>0</v>
      </c>
      <c r="D8" s="369">
        <v>0</v>
      </c>
      <c r="E8" s="368">
        <v>0</v>
      </c>
      <c r="F8" s="370">
        <v>0</v>
      </c>
      <c r="G8" s="371">
        <v>0</v>
      </c>
      <c r="H8" s="397">
        <v>0</v>
      </c>
      <c r="I8" s="372">
        <v>0</v>
      </c>
      <c r="J8" s="372">
        <v>0</v>
      </c>
      <c r="K8" s="398">
        <v>0</v>
      </c>
      <c r="L8" s="372">
        <v>0</v>
      </c>
      <c r="M8" s="372">
        <v>0</v>
      </c>
      <c r="N8" s="373">
        <v>0</v>
      </c>
      <c r="O8" s="374">
        <v>0</v>
      </c>
      <c r="P8" s="372">
        <v>0</v>
      </c>
      <c r="Q8" s="372">
        <v>0</v>
      </c>
      <c r="R8" s="375">
        <v>0</v>
      </c>
      <c r="S8" s="372">
        <v>0</v>
      </c>
      <c r="T8" s="376">
        <v>0</v>
      </c>
      <c r="U8" s="399">
        <v>0</v>
      </c>
      <c r="V8" s="400">
        <v>0</v>
      </c>
      <c r="W8" s="456"/>
      <c r="X8" s="456"/>
      <c r="Y8" s="456"/>
      <c r="Z8" s="456"/>
      <c r="AA8" s="456"/>
      <c r="AB8" s="456"/>
      <c r="AC8" s="456"/>
      <c r="AD8" s="456"/>
      <c r="AE8" s="456"/>
      <c r="AF8" s="456"/>
      <c r="AG8" s="456"/>
      <c r="AH8" s="456"/>
      <c r="AI8" s="456"/>
      <c r="AJ8" s="456"/>
    </row>
    <row r="9" spans="1:36" ht="20.25" customHeight="1" x14ac:dyDescent="0.2">
      <c r="A9" s="351"/>
      <c r="B9" s="1012" t="s">
        <v>762</v>
      </c>
      <c r="C9" s="368" t="s">
        <v>805</v>
      </c>
      <c r="D9" s="368" t="s">
        <v>806</v>
      </c>
      <c r="E9" s="368" t="s">
        <v>803</v>
      </c>
      <c r="F9" s="370" t="s">
        <v>807</v>
      </c>
      <c r="G9" s="371" t="s">
        <v>808</v>
      </c>
      <c r="H9" s="397" t="s">
        <v>804</v>
      </c>
      <c r="I9" s="372">
        <v>0</v>
      </c>
      <c r="J9" s="372" t="s">
        <v>808</v>
      </c>
      <c r="K9" s="398" t="s">
        <v>804</v>
      </c>
      <c r="L9" s="372">
        <v>0</v>
      </c>
      <c r="M9" s="372" t="s">
        <v>808</v>
      </c>
      <c r="N9" s="370" t="s">
        <v>809</v>
      </c>
      <c r="O9" s="374" t="s">
        <v>804</v>
      </c>
      <c r="P9" s="372">
        <v>0</v>
      </c>
      <c r="Q9" s="372" t="s">
        <v>808</v>
      </c>
      <c r="R9" s="375" t="s">
        <v>804</v>
      </c>
      <c r="S9" s="372">
        <v>0</v>
      </c>
      <c r="T9" s="376" t="s">
        <v>808</v>
      </c>
      <c r="U9" s="399" t="s">
        <v>809</v>
      </c>
      <c r="V9" s="400" t="s">
        <v>809</v>
      </c>
      <c r="W9" s="456"/>
      <c r="X9" s="456"/>
      <c r="Y9" s="456"/>
      <c r="Z9" s="456"/>
      <c r="AA9" s="456"/>
      <c r="AB9" s="456"/>
      <c r="AC9" s="456"/>
      <c r="AD9" s="456"/>
      <c r="AE9" s="456"/>
      <c r="AF9" s="456"/>
      <c r="AG9" s="456"/>
      <c r="AH9" s="456"/>
      <c r="AI9" s="456"/>
      <c r="AJ9" s="456"/>
    </row>
    <row r="10" spans="1:36" ht="20.25" customHeight="1" thickBot="1" x14ac:dyDescent="0.25">
      <c r="A10" s="351"/>
      <c r="B10" s="1013"/>
      <c r="C10" s="401">
        <v>0</v>
      </c>
      <c r="D10" s="401">
        <v>0</v>
      </c>
      <c r="E10" s="377">
        <v>0</v>
      </c>
      <c r="F10" s="378">
        <v>0</v>
      </c>
      <c r="G10" s="402">
        <v>0</v>
      </c>
      <c r="H10" s="403">
        <v>0</v>
      </c>
      <c r="I10" s="379">
        <v>0</v>
      </c>
      <c r="J10" s="379">
        <v>0</v>
      </c>
      <c r="K10" s="404">
        <v>0</v>
      </c>
      <c r="L10" s="379">
        <v>0</v>
      </c>
      <c r="M10" s="379">
        <v>0</v>
      </c>
      <c r="N10" s="405">
        <v>0</v>
      </c>
      <c r="O10" s="380">
        <v>0</v>
      </c>
      <c r="P10" s="379">
        <v>0</v>
      </c>
      <c r="Q10" s="379">
        <v>0</v>
      </c>
      <c r="R10" s="381">
        <v>0</v>
      </c>
      <c r="S10" s="379">
        <v>0</v>
      </c>
      <c r="T10" s="382">
        <v>0</v>
      </c>
      <c r="U10" s="406">
        <v>0</v>
      </c>
      <c r="V10" s="407">
        <v>0</v>
      </c>
      <c r="W10" s="456"/>
      <c r="X10" s="456"/>
      <c r="Y10" s="456"/>
      <c r="Z10" s="456"/>
      <c r="AA10" s="456"/>
      <c r="AB10" s="456"/>
      <c r="AC10" s="456"/>
      <c r="AD10" s="456"/>
      <c r="AE10" s="456"/>
      <c r="AF10" s="456"/>
      <c r="AG10" s="456"/>
      <c r="AH10" s="456"/>
      <c r="AI10" s="456"/>
      <c r="AJ10" s="456"/>
    </row>
    <row r="11" spans="1:36" x14ac:dyDescent="0.2">
      <c r="A11" s="351"/>
      <c r="B11" s="383"/>
      <c r="C11" s="384"/>
      <c r="D11" s="384"/>
      <c r="E11" s="385"/>
      <c r="F11" s="385"/>
      <c r="G11" s="385"/>
      <c r="H11" s="351"/>
      <c r="I11" s="351"/>
      <c r="J11" s="351"/>
      <c r="K11" s="351"/>
      <c r="L11" s="351"/>
      <c r="M11" s="351"/>
      <c r="N11" s="351"/>
      <c r="O11" s="351"/>
      <c r="P11" s="351"/>
      <c r="Q11" s="351"/>
      <c r="R11" s="351"/>
      <c r="S11" s="351"/>
      <c r="T11" s="351"/>
      <c r="U11" s="351"/>
      <c r="V11" s="351"/>
    </row>
    <row r="12" spans="1:36" x14ac:dyDescent="0.2">
      <c r="A12" s="351"/>
      <c r="B12" s="385"/>
      <c r="C12" s="1014" t="s">
        <v>797</v>
      </c>
      <c r="D12" s="1014"/>
      <c r="E12" s="1014"/>
      <c r="F12" s="1014"/>
      <c r="G12" s="385"/>
      <c r="H12" s="351"/>
      <c r="I12" s="351"/>
      <c r="J12" s="351"/>
      <c r="K12" s="351"/>
      <c r="L12" s="351"/>
      <c r="M12" s="351"/>
      <c r="N12" s="351"/>
      <c r="O12" s="351"/>
      <c r="P12" s="351"/>
      <c r="Q12" s="351"/>
      <c r="R12" s="351"/>
      <c r="S12" s="351"/>
      <c r="T12" s="351"/>
      <c r="U12" s="351"/>
      <c r="V12" s="351"/>
    </row>
    <row r="13" spans="1:36" ht="15.75" thickBot="1" x14ac:dyDescent="0.25">
      <c r="A13" s="351"/>
      <c r="B13" s="385"/>
      <c r="C13" s="385"/>
      <c r="D13" s="386"/>
      <c r="E13" s="385"/>
      <c r="F13" s="385"/>
      <c r="G13" s="385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</row>
    <row r="14" spans="1:36" ht="23.25" x14ac:dyDescent="0.2">
      <c r="A14" s="351"/>
      <c r="B14" s="1015" t="s">
        <v>763</v>
      </c>
      <c r="C14" s="1016"/>
      <c r="D14" s="1016"/>
      <c r="E14" s="1016"/>
      <c r="F14" s="1016"/>
      <c r="G14" s="1016"/>
      <c r="H14" s="1016"/>
      <c r="I14" s="1016"/>
      <c r="J14" s="1016"/>
      <c r="K14" s="1016"/>
      <c r="L14" s="1016"/>
      <c r="M14" s="1016"/>
      <c r="N14" s="1016"/>
      <c r="O14" s="1016"/>
      <c r="P14" s="1017"/>
      <c r="Q14" s="351"/>
      <c r="R14" s="351"/>
      <c r="S14" s="351"/>
      <c r="T14" s="351"/>
      <c r="U14" s="351"/>
      <c r="V14" s="351"/>
    </row>
    <row r="15" spans="1:36" x14ac:dyDescent="0.2">
      <c r="A15" s="351"/>
      <c r="B15" s="387" t="s">
        <v>764</v>
      </c>
      <c r="C15" s="388"/>
      <c r="D15" s="388"/>
      <c r="E15" s="388"/>
      <c r="F15" s="388"/>
      <c r="G15" s="388"/>
      <c r="H15" s="388"/>
      <c r="I15" s="672"/>
      <c r="J15" s="389"/>
      <c r="K15" s="676" t="s">
        <v>765</v>
      </c>
      <c r="L15" s="388"/>
      <c r="M15" s="388"/>
      <c r="N15" s="388"/>
      <c r="O15" s="388"/>
      <c r="P15" s="390"/>
      <c r="Q15" s="351"/>
      <c r="R15" s="351"/>
      <c r="S15" s="351"/>
      <c r="T15" s="351"/>
      <c r="U15" s="351"/>
      <c r="V15" s="351"/>
    </row>
    <row r="16" spans="1:36" ht="84.6" customHeight="1" x14ac:dyDescent="0.2">
      <c r="A16" s="351"/>
      <c r="B16" s="991" t="s">
        <v>810</v>
      </c>
      <c r="C16" s="1018"/>
      <c r="D16" s="1018"/>
      <c r="E16" s="1018"/>
      <c r="F16" s="1018"/>
      <c r="G16" s="1018"/>
      <c r="H16" s="1018"/>
      <c r="I16" s="1019"/>
      <c r="J16" s="351"/>
      <c r="K16" s="1020" t="s">
        <v>814</v>
      </c>
      <c r="L16" s="1021"/>
      <c r="M16" s="1021"/>
      <c r="N16" s="1021"/>
      <c r="O16" s="1021"/>
      <c r="P16" s="1022"/>
      <c r="Q16" s="351"/>
      <c r="R16" s="351"/>
      <c r="S16" s="351"/>
      <c r="T16" s="351"/>
      <c r="U16" s="351"/>
      <c r="V16" s="351"/>
    </row>
    <row r="17" spans="1:22" x14ac:dyDescent="0.2">
      <c r="A17" s="351"/>
      <c r="B17" s="391"/>
      <c r="C17" s="351"/>
      <c r="D17" s="351"/>
      <c r="E17" s="351"/>
      <c r="F17" s="351"/>
      <c r="G17" s="351"/>
      <c r="H17" s="351"/>
      <c r="I17" s="351"/>
      <c r="J17" s="351"/>
      <c r="K17" s="351"/>
      <c r="L17" s="351"/>
      <c r="M17" s="351"/>
      <c r="N17" s="351"/>
      <c r="O17" s="351"/>
      <c r="P17" s="392"/>
      <c r="Q17" s="351"/>
      <c r="R17" s="351"/>
      <c r="S17" s="351"/>
      <c r="T17" s="351"/>
      <c r="U17" s="351"/>
      <c r="V17" s="351"/>
    </row>
    <row r="18" spans="1:22" x14ac:dyDescent="0.2">
      <c r="A18" s="351"/>
      <c r="B18" s="673" t="s">
        <v>762</v>
      </c>
      <c r="C18" s="674"/>
      <c r="D18" s="674"/>
      <c r="E18" s="674"/>
      <c r="F18" s="674"/>
      <c r="G18" s="674"/>
      <c r="H18" s="674"/>
      <c r="I18" s="672"/>
      <c r="J18" s="389"/>
      <c r="K18" s="676" t="s">
        <v>773</v>
      </c>
      <c r="L18" s="674"/>
      <c r="M18" s="674"/>
      <c r="N18" s="674"/>
      <c r="O18" s="674"/>
      <c r="P18" s="675"/>
      <c r="Q18" s="351"/>
      <c r="R18" s="351"/>
      <c r="S18" s="351"/>
      <c r="T18" s="351"/>
      <c r="U18" s="351"/>
      <c r="V18" s="351"/>
    </row>
    <row r="19" spans="1:22" ht="99.6" customHeight="1" x14ac:dyDescent="0.2">
      <c r="A19" s="351"/>
      <c r="B19" s="991" t="s">
        <v>811</v>
      </c>
      <c r="C19" s="992"/>
      <c r="D19" s="992"/>
      <c r="E19" s="992"/>
      <c r="F19" s="992"/>
      <c r="G19" s="992"/>
      <c r="H19" s="992"/>
      <c r="I19" s="993"/>
      <c r="J19" s="351"/>
      <c r="K19" s="994" t="s">
        <v>816</v>
      </c>
      <c r="L19" s="995"/>
      <c r="M19" s="995"/>
      <c r="N19" s="995"/>
      <c r="O19" s="995"/>
      <c r="P19" s="996"/>
      <c r="Q19" s="351"/>
      <c r="R19" s="351"/>
      <c r="S19" s="351"/>
      <c r="T19" s="351"/>
      <c r="U19" s="351"/>
      <c r="V19" s="351"/>
    </row>
    <row r="20" spans="1:22" x14ac:dyDescent="0.2">
      <c r="A20" s="351"/>
      <c r="B20" s="391"/>
      <c r="C20" s="351"/>
      <c r="D20" s="351"/>
      <c r="E20" s="351"/>
      <c r="F20" s="351"/>
      <c r="G20" s="351"/>
      <c r="H20" s="351"/>
      <c r="I20" s="351"/>
      <c r="J20" s="351"/>
      <c r="K20" s="995">
        <v>0</v>
      </c>
      <c r="L20" s="995"/>
      <c r="M20" s="995"/>
      <c r="N20" s="995"/>
      <c r="O20" s="995"/>
      <c r="P20" s="996"/>
      <c r="Q20" s="351"/>
      <c r="R20" s="351"/>
      <c r="S20" s="351"/>
      <c r="T20" s="351"/>
      <c r="U20" s="351"/>
      <c r="V20" s="351"/>
    </row>
    <row r="21" spans="1:22" x14ac:dyDescent="0.2">
      <c r="A21" s="351"/>
      <c r="B21" s="673" t="s">
        <v>766</v>
      </c>
      <c r="C21" s="674"/>
      <c r="D21" s="674"/>
      <c r="E21" s="674"/>
      <c r="F21" s="674"/>
      <c r="G21" s="674"/>
      <c r="H21" s="674"/>
      <c r="I21" s="672"/>
      <c r="J21" s="351"/>
      <c r="K21" s="995">
        <v>0</v>
      </c>
      <c r="L21" s="995"/>
      <c r="M21" s="995"/>
      <c r="N21" s="995"/>
      <c r="O21" s="995"/>
      <c r="P21" s="996"/>
      <c r="Q21" s="351"/>
      <c r="R21" s="351"/>
      <c r="S21" s="351"/>
      <c r="T21" s="351"/>
      <c r="U21" s="351"/>
      <c r="V21" s="351"/>
    </row>
    <row r="22" spans="1:22" ht="76.900000000000006" customHeight="1" x14ac:dyDescent="0.2">
      <c r="A22" s="351"/>
      <c r="B22" s="991" t="s">
        <v>812</v>
      </c>
      <c r="C22" s="992"/>
      <c r="D22" s="992"/>
      <c r="E22" s="992"/>
      <c r="F22" s="992"/>
      <c r="G22" s="992"/>
      <c r="H22" s="992"/>
      <c r="I22" s="993"/>
      <c r="J22" s="351"/>
      <c r="K22" s="995">
        <v>0</v>
      </c>
      <c r="L22" s="995"/>
      <c r="M22" s="995"/>
      <c r="N22" s="995"/>
      <c r="O22" s="995"/>
      <c r="P22" s="996"/>
      <c r="Q22" s="351"/>
      <c r="R22" s="351"/>
      <c r="S22" s="351"/>
      <c r="T22" s="351"/>
      <c r="U22" s="351"/>
      <c r="V22" s="351"/>
    </row>
    <row r="23" spans="1:22" x14ac:dyDescent="0.2">
      <c r="A23" s="351"/>
      <c r="B23" s="391"/>
      <c r="C23" s="351"/>
      <c r="D23" s="351"/>
      <c r="E23" s="351"/>
      <c r="F23" s="351"/>
      <c r="G23" s="351"/>
      <c r="H23" s="351"/>
      <c r="I23" s="351"/>
      <c r="J23" s="351"/>
      <c r="K23" s="995">
        <v>0</v>
      </c>
      <c r="L23" s="995"/>
      <c r="M23" s="995"/>
      <c r="N23" s="995"/>
      <c r="O23" s="995"/>
      <c r="P23" s="996"/>
      <c r="Q23" s="351"/>
      <c r="R23" s="351"/>
      <c r="S23" s="351"/>
      <c r="T23" s="351"/>
      <c r="U23" s="351"/>
      <c r="V23" s="351"/>
    </row>
    <row r="24" spans="1:22" x14ac:dyDescent="0.2">
      <c r="A24" s="351"/>
      <c r="B24" s="673" t="s">
        <v>767</v>
      </c>
      <c r="C24" s="674"/>
      <c r="D24" s="674"/>
      <c r="E24" s="674"/>
      <c r="F24" s="674"/>
      <c r="G24" s="674"/>
      <c r="H24" s="674"/>
      <c r="I24" s="672"/>
      <c r="J24" s="351"/>
      <c r="K24" s="995">
        <v>0</v>
      </c>
      <c r="L24" s="995"/>
      <c r="M24" s="995"/>
      <c r="N24" s="995"/>
      <c r="O24" s="995"/>
      <c r="P24" s="996"/>
      <c r="Q24" s="351"/>
      <c r="R24" s="351"/>
      <c r="S24" s="351"/>
      <c r="T24" s="351"/>
      <c r="U24" s="351"/>
      <c r="V24" s="351"/>
    </row>
    <row r="25" spans="1:22" x14ac:dyDescent="0.2">
      <c r="A25" s="351"/>
      <c r="B25" s="1001" t="s">
        <v>813</v>
      </c>
      <c r="C25" s="1002"/>
      <c r="D25" s="1002"/>
      <c r="E25" s="1002"/>
      <c r="F25" s="1002"/>
      <c r="G25" s="1002"/>
      <c r="H25" s="1002"/>
      <c r="I25" s="1003"/>
      <c r="J25" s="351"/>
      <c r="K25" s="995">
        <v>0</v>
      </c>
      <c r="L25" s="995"/>
      <c r="M25" s="995"/>
      <c r="N25" s="995"/>
      <c r="O25" s="995"/>
      <c r="P25" s="996"/>
      <c r="Q25" s="351"/>
      <c r="R25" s="351"/>
      <c r="S25" s="351"/>
      <c r="T25" s="351"/>
      <c r="U25" s="351"/>
      <c r="V25" s="351"/>
    </row>
    <row r="26" spans="1:22" x14ac:dyDescent="0.2">
      <c r="A26" s="351"/>
      <c r="B26" s="1004">
        <v>0</v>
      </c>
      <c r="C26" s="1005"/>
      <c r="D26" s="1005"/>
      <c r="E26" s="1005"/>
      <c r="F26" s="1005"/>
      <c r="G26" s="1005"/>
      <c r="H26" s="1005"/>
      <c r="I26" s="1006"/>
      <c r="J26" s="351"/>
      <c r="K26" s="995">
        <v>0</v>
      </c>
      <c r="L26" s="995"/>
      <c r="M26" s="995"/>
      <c r="N26" s="995"/>
      <c r="O26" s="995"/>
      <c r="P26" s="996"/>
      <c r="Q26" s="351"/>
      <c r="R26" s="351"/>
      <c r="S26" s="351"/>
      <c r="T26" s="351"/>
      <c r="U26" s="351"/>
      <c r="V26" s="351"/>
    </row>
    <row r="27" spans="1:22" x14ac:dyDescent="0.2">
      <c r="A27" s="351"/>
      <c r="B27" s="1004">
        <v>0</v>
      </c>
      <c r="C27" s="1005"/>
      <c r="D27" s="1005"/>
      <c r="E27" s="1005"/>
      <c r="F27" s="1005"/>
      <c r="G27" s="1005"/>
      <c r="H27" s="1005"/>
      <c r="I27" s="1006"/>
      <c r="J27" s="351"/>
      <c r="K27" s="997">
        <v>0</v>
      </c>
      <c r="L27" s="997"/>
      <c r="M27" s="997"/>
      <c r="N27" s="997"/>
      <c r="O27" s="997"/>
      <c r="P27" s="998"/>
      <c r="Q27" s="351"/>
      <c r="R27" s="351"/>
      <c r="S27" s="351"/>
      <c r="T27" s="351"/>
      <c r="U27" s="351"/>
      <c r="V27" s="351"/>
    </row>
    <row r="28" spans="1:22" ht="15.75" thickBot="1" x14ac:dyDescent="0.25">
      <c r="A28" s="351"/>
      <c r="B28" s="1007">
        <v>0</v>
      </c>
      <c r="C28" s="1008"/>
      <c r="D28" s="1008"/>
      <c r="E28" s="1008"/>
      <c r="F28" s="1008"/>
      <c r="G28" s="1008"/>
      <c r="H28" s="1008"/>
      <c r="I28" s="1009"/>
      <c r="J28" s="393"/>
      <c r="K28" s="999">
        <v>0</v>
      </c>
      <c r="L28" s="999"/>
      <c r="M28" s="999"/>
      <c r="N28" s="999"/>
      <c r="O28" s="999"/>
      <c r="P28" s="1000"/>
      <c r="Q28" s="351"/>
      <c r="R28" s="351"/>
      <c r="S28" s="351"/>
      <c r="T28" s="351"/>
      <c r="U28" s="351"/>
      <c r="V28" s="351"/>
    </row>
  </sheetData>
  <mergeCells count="20">
    <mergeCell ref="E5:F5"/>
    <mergeCell ref="H5:J5"/>
    <mergeCell ref="K5:M5"/>
    <mergeCell ref="O5:Q5"/>
    <mergeCell ref="R5:T5"/>
    <mergeCell ref="B3:C3"/>
    <mergeCell ref="B4:F4"/>
    <mergeCell ref="G4:N4"/>
    <mergeCell ref="O4:T4"/>
    <mergeCell ref="U4:V4"/>
    <mergeCell ref="B19:I19"/>
    <mergeCell ref="K19:P28"/>
    <mergeCell ref="B22:I22"/>
    <mergeCell ref="B25:I28"/>
    <mergeCell ref="B7:B8"/>
    <mergeCell ref="B9:B10"/>
    <mergeCell ref="C12:F12"/>
    <mergeCell ref="B14:P14"/>
    <mergeCell ref="B16:I16"/>
    <mergeCell ref="K16:P16"/>
  </mergeCells>
  <conditionalFormatting sqref="D11:E11 D7:D10">
    <cfRule type="expression" dxfId="1" priority="2">
      <formula>D7="Y"</formula>
    </cfRule>
  </conditionalFormatting>
  <conditionalFormatting sqref="E11:F11">
    <cfRule type="expression" dxfId="0" priority="1">
      <formula>E11="Y"</formula>
    </cfRule>
  </conditionalFormatting>
  <pageMargins left="0.7" right="0.7" top="0.75" bottom="0.75" header="0.3" footer="0.3"/>
  <pageSetup paperSize="8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9"/>
  <sheetViews>
    <sheetView showGridLines="0" zoomScale="75" zoomScaleNormal="75" workbookViewId="0">
      <selection activeCell="J9" sqref="J9"/>
    </sheetView>
  </sheetViews>
  <sheetFormatPr defaultColWidth="7.33203125" defaultRowHeight="15" x14ac:dyDescent="0.2"/>
  <cols>
    <col min="1" max="1" width="13.33203125" customWidth="1"/>
    <col min="2" max="2" width="22.5546875" customWidth="1"/>
    <col min="3" max="7" width="6.77734375" customWidth="1"/>
  </cols>
  <sheetData>
    <row r="1" spans="1:37" x14ac:dyDescent="0.2">
      <c r="A1" s="63"/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37" ht="18" x14ac:dyDescent="0.25">
      <c r="A2" s="65" t="s">
        <v>44</v>
      </c>
      <c r="B2" s="66"/>
      <c r="C2" s="67"/>
      <c r="D2" s="67"/>
      <c r="E2" s="67"/>
      <c r="F2" s="67"/>
      <c r="G2" s="67"/>
      <c r="H2" s="68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37" ht="18" x14ac:dyDescent="0.25">
      <c r="A3" s="849" t="str">
        <f>'TITLE PAGE'!D9</f>
        <v>Dŵr Cymru Welsh Water</v>
      </c>
      <c r="B3" s="66"/>
      <c r="C3" s="848"/>
      <c r="D3" s="67"/>
      <c r="E3" s="67"/>
      <c r="F3" s="67"/>
      <c r="G3" s="67"/>
      <c r="H3" s="68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37" ht="18" x14ac:dyDescent="0.25">
      <c r="A4" s="849" t="str">
        <f>'TITLE PAGE'!D10</f>
        <v>Vowchuch</v>
      </c>
      <c r="B4" s="66"/>
      <c r="C4" s="848"/>
      <c r="D4" s="67"/>
      <c r="E4" s="67"/>
      <c r="F4" s="67"/>
      <c r="G4" s="67"/>
      <c r="H4" s="68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37" ht="25.5" x14ac:dyDescent="0.2">
      <c r="A5" s="69" t="s">
        <v>45</v>
      </c>
      <c r="B5" s="70" t="s">
        <v>46</v>
      </c>
      <c r="C5" s="71" t="s">
        <v>47</v>
      </c>
      <c r="D5" s="72"/>
      <c r="E5" s="72" t="s">
        <v>48</v>
      </c>
      <c r="F5" s="72" t="s">
        <v>49</v>
      </c>
      <c r="G5" s="72" t="s">
        <v>50</v>
      </c>
      <c r="H5" s="73" t="s">
        <v>51</v>
      </c>
      <c r="I5" s="73" t="s">
        <v>52</v>
      </c>
      <c r="J5" s="73" t="s">
        <v>53</v>
      </c>
      <c r="K5" s="73" t="s">
        <v>54</v>
      </c>
      <c r="L5" s="73" t="s">
        <v>55</v>
      </c>
      <c r="M5" s="73" t="s">
        <v>56</v>
      </c>
      <c r="N5" s="73" t="s">
        <v>57</v>
      </c>
      <c r="O5" s="73" t="s">
        <v>58</v>
      </c>
      <c r="P5" s="73" t="s">
        <v>59</v>
      </c>
      <c r="Q5" s="73" t="s">
        <v>564</v>
      </c>
      <c r="R5" s="73" t="s">
        <v>566</v>
      </c>
      <c r="S5" s="73" t="s">
        <v>568</v>
      </c>
      <c r="T5" s="73" t="s">
        <v>60</v>
      </c>
      <c r="U5" s="73" t="s">
        <v>61</v>
      </c>
      <c r="V5" s="73" t="s">
        <v>62</v>
      </c>
      <c r="W5" s="73" t="s">
        <v>63</v>
      </c>
      <c r="X5" s="73" t="s">
        <v>64</v>
      </c>
      <c r="Y5" s="73" t="s">
        <v>65</v>
      </c>
      <c r="Z5" s="73" t="s">
        <v>66</v>
      </c>
      <c r="AA5" s="73" t="s">
        <v>67</v>
      </c>
      <c r="AB5" s="73" t="s">
        <v>68</v>
      </c>
      <c r="AC5" s="73" t="s">
        <v>100</v>
      </c>
      <c r="AD5" s="73" t="s">
        <v>101</v>
      </c>
      <c r="AE5" s="73" t="s">
        <v>102</v>
      </c>
      <c r="AF5" s="73" t="s">
        <v>103</v>
      </c>
      <c r="AG5" s="73" t="s">
        <v>792</v>
      </c>
      <c r="AH5" s="73" t="s">
        <v>793</v>
      </c>
      <c r="AI5" s="73" t="s">
        <v>794</v>
      </c>
      <c r="AJ5" s="73" t="s">
        <v>795</v>
      </c>
      <c r="AK5" s="73" t="s">
        <v>796</v>
      </c>
    </row>
    <row r="6" spans="1:37" x14ac:dyDescent="0.2">
      <c r="A6" s="74"/>
      <c r="B6" s="75" t="s">
        <v>69</v>
      </c>
      <c r="C6" s="69"/>
      <c r="D6" s="76"/>
      <c r="E6" s="76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</row>
    <row r="7" spans="1:37" x14ac:dyDescent="0.2">
      <c r="A7" s="78" t="s">
        <v>70</v>
      </c>
      <c r="B7" s="79" t="s">
        <v>71</v>
      </c>
      <c r="C7" s="78" t="s">
        <v>72</v>
      </c>
      <c r="D7" s="80">
        <f>'4. BL SDB'!H5</f>
        <v>2.3185809000000002</v>
      </c>
      <c r="E7" s="80">
        <f>'4. BL SDB'!I5</f>
        <v>2.3872430349416787</v>
      </c>
      <c r="F7" s="80">
        <f>'4. BL SDB'!J5</f>
        <v>2.3887568696454258</v>
      </c>
      <c r="G7" s="80">
        <f>'4. BL SDB'!K5</f>
        <v>2.3936003226371434</v>
      </c>
      <c r="H7" s="80">
        <f>'4. BL SDB'!L5</f>
        <v>2.3692960498857167</v>
      </c>
      <c r="I7" s="80">
        <f>'4. BL SDB'!M5</f>
        <v>2.3372135812925796</v>
      </c>
      <c r="J7" s="80">
        <f>'4. BL SDB'!N5</f>
        <v>2.3041672634961374</v>
      </c>
      <c r="K7" s="80">
        <f>'4. BL SDB'!O5</f>
        <v>2.2702993288248119</v>
      </c>
      <c r="L7" s="80">
        <f>'4. BL SDB'!P5</f>
        <v>2.2526394000000001</v>
      </c>
      <c r="M7" s="80">
        <f>'4. BL SDB'!Q5</f>
        <v>2.2526394000000001</v>
      </c>
      <c r="N7" s="80">
        <f>'4. BL SDB'!R5</f>
        <v>2.2526394000000001</v>
      </c>
      <c r="O7" s="80">
        <f>'4. BL SDB'!S5</f>
        <v>2.2526394000000001</v>
      </c>
      <c r="P7" s="80">
        <f>'4. BL SDB'!T5</f>
        <v>2.2526394000000001</v>
      </c>
      <c r="Q7" s="80">
        <f>'4. BL SDB'!U5</f>
        <v>2.2526394000000001</v>
      </c>
      <c r="R7" s="80">
        <f>'4. BL SDB'!V5</f>
        <v>2.2526394000000001</v>
      </c>
      <c r="S7" s="80">
        <f>'4. BL SDB'!W5</f>
        <v>2.2526394000000001</v>
      </c>
      <c r="T7" s="80">
        <f>'4. BL SDB'!X5</f>
        <v>2.2526394000000001</v>
      </c>
      <c r="U7" s="80">
        <f>'4. BL SDB'!Y5</f>
        <v>2.2526394000000001</v>
      </c>
      <c r="V7" s="80">
        <f>'4. BL SDB'!Z5</f>
        <v>2.2526394000000001</v>
      </c>
      <c r="W7" s="80">
        <f>'4. BL SDB'!AA5</f>
        <v>2.2526394000000001</v>
      </c>
      <c r="X7" s="80">
        <f>'4. BL SDB'!AB5</f>
        <v>2.2526394000000001</v>
      </c>
      <c r="Y7" s="80">
        <f>'4. BL SDB'!AC5</f>
        <v>2.2526394000000001</v>
      </c>
      <c r="Z7" s="80">
        <f>'4. BL SDB'!AD5</f>
        <v>2.2526394000000001</v>
      </c>
      <c r="AA7" s="80">
        <f>'4. BL SDB'!AE5</f>
        <v>2.2526394000000001</v>
      </c>
      <c r="AB7" s="80">
        <f>'4. BL SDB'!AF5</f>
        <v>2.2526394000000001</v>
      </c>
      <c r="AC7" s="80">
        <f>'4. BL SDB'!AG5</f>
        <v>2.2526394000000001</v>
      </c>
      <c r="AD7" s="80">
        <f>'4. BL SDB'!AH5</f>
        <v>2.2526394000000001</v>
      </c>
      <c r="AE7" s="80">
        <f>'4. BL SDB'!AI5</f>
        <v>2.2526394000000001</v>
      </c>
      <c r="AF7" s="80">
        <f>'4. BL SDB'!AJ5</f>
        <v>2.2526394000000001</v>
      </c>
      <c r="AG7" s="80">
        <f>'4. BL SDB'!AK5</f>
        <v>2.2526394000000001</v>
      </c>
      <c r="AH7" s="80">
        <f>'4. BL SDB'!AL5</f>
        <v>2.2526394000000001</v>
      </c>
      <c r="AI7" s="80">
        <f>'4. BL SDB'!AM5</f>
        <v>2.2526394000000001</v>
      </c>
      <c r="AJ7" s="80">
        <f>'4. BL SDB'!AN5</f>
        <v>2.2526394000000001</v>
      </c>
      <c r="AK7" s="80">
        <f>'4. BL SDB'!AO5</f>
        <v>2.2526394000000001</v>
      </c>
    </row>
    <row r="8" spans="1:37" x14ac:dyDescent="0.2">
      <c r="A8" s="78" t="s">
        <v>73</v>
      </c>
      <c r="B8" s="79" t="s">
        <v>71</v>
      </c>
      <c r="C8" s="78" t="s">
        <v>72</v>
      </c>
      <c r="D8" s="80">
        <f>'9. FP SDB'!H5</f>
        <v>2.3185809000000002</v>
      </c>
      <c r="E8" s="80">
        <f>'9. FP SDB'!I5</f>
        <v>2.3872430349416787</v>
      </c>
      <c r="F8" s="80">
        <f>'9. FP SDB'!J5</f>
        <v>2.3887568696454258</v>
      </c>
      <c r="G8" s="80">
        <f>'9. FP SDB'!K5</f>
        <v>2.3936003226371434</v>
      </c>
      <c r="H8" s="80">
        <f>'9. FP SDB'!L5</f>
        <v>2.3692960498857167</v>
      </c>
      <c r="I8" s="80">
        <f>'9. FP SDB'!M5</f>
        <v>2.3372135812925796</v>
      </c>
      <c r="J8" s="80">
        <f>'9. FP SDB'!N5</f>
        <v>2.3041672634961374</v>
      </c>
      <c r="K8" s="80">
        <f>'9. FP SDB'!O5</f>
        <v>2.2702993288248119</v>
      </c>
      <c r="L8" s="80">
        <f>'9. FP SDB'!P5</f>
        <v>2.2526394000000001</v>
      </c>
      <c r="M8" s="80">
        <f>'9. FP SDB'!Q5</f>
        <v>2.2526394000000001</v>
      </c>
      <c r="N8" s="80">
        <f>'9. FP SDB'!R5</f>
        <v>2.2526394000000001</v>
      </c>
      <c r="O8" s="80">
        <f>'9. FP SDB'!S5</f>
        <v>2.2526394000000001</v>
      </c>
      <c r="P8" s="80">
        <f>'9. FP SDB'!T5</f>
        <v>2.2526394000000001</v>
      </c>
      <c r="Q8" s="80">
        <f>'9. FP SDB'!U5</f>
        <v>2.2526394000000001</v>
      </c>
      <c r="R8" s="80">
        <f>'9. FP SDB'!V5</f>
        <v>2.2526394000000001</v>
      </c>
      <c r="S8" s="80">
        <f>'9. FP SDB'!W5</f>
        <v>2.2526394000000001</v>
      </c>
      <c r="T8" s="80">
        <f>'9. FP SDB'!X5</f>
        <v>2.2526394000000001</v>
      </c>
      <c r="U8" s="80">
        <f>'9. FP SDB'!Y5</f>
        <v>2.2526394000000001</v>
      </c>
      <c r="V8" s="80">
        <f>'9. FP SDB'!Z5</f>
        <v>2.2526394000000001</v>
      </c>
      <c r="W8" s="80">
        <f>'9. FP SDB'!AA5</f>
        <v>2.2526394000000001</v>
      </c>
      <c r="X8" s="80">
        <f>'9. FP SDB'!AB5</f>
        <v>2.2526394000000001</v>
      </c>
      <c r="Y8" s="80">
        <f>'9. FP SDB'!AC5</f>
        <v>2.2526394000000001</v>
      </c>
      <c r="Z8" s="80">
        <f>'9. FP SDB'!AD5</f>
        <v>2.2526394000000001</v>
      </c>
      <c r="AA8" s="80">
        <f>'9. FP SDB'!AE5</f>
        <v>2.2526394000000001</v>
      </c>
      <c r="AB8" s="80">
        <f>'9. FP SDB'!AF5</f>
        <v>2.2526394000000001</v>
      </c>
      <c r="AC8" s="80">
        <f>'9. FP SDB'!AG5</f>
        <v>2.2526394000000001</v>
      </c>
      <c r="AD8" s="80">
        <f>'9. FP SDB'!AH5</f>
        <v>2.2526394000000001</v>
      </c>
      <c r="AE8" s="80">
        <f>'9. FP SDB'!AI5</f>
        <v>2.2526394000000001</v>
      </c>
      <c r="AF8" s="80">
        <f>'9. FP SDB'!AJ5</f>
        <v>2.2526394000000001</v>
      </c>
      <c r="AG8" s="80">
        <f>'9. FP SDB'!AK5</f>
        <v>2.2526394000000001</v>
      </c>
      <c r="AH8" s="80">
        <f>'9. FP SDB'!AL5</f>
        <v>2.2526394000000001</v>
      </c>
      <c r="AI8" s="80">
        <f>'9. FP SDB'!AM5</f>
        <v>2.2526394000000001</v>
      </c>
      <c r="AJ8" s="80">
        <f>'9. FP SDB'!AN5</f>
        <v>2.2526394000000001</v>
      </c>
      <c r="AK8" s="80">
        <f>'9. FP SDB'!AO5</f>
        <v>2.2526394000000001</v>
      </c>
    </row>
    <row r="9" spans="1:37" x14ac:dyDescent="0.2">
      <c r="A9" s="69"/>
      <c r="B9" s="75" t="s">
        <v>74</v>
      </c>
      <c r="C9" s="69"/>
      <c r="D9" s="80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</row>
    <row r="10" spans="1:37" x14ac:dyDescent="0.2">
      <c r="A10" s="78" t="s">
        <v>75</v>
      </c>
      <c r="B10" s="79" t="s">
        <v>76</v>
      </c>
      <c r="C10" s="78" t="s">
        <v>72</v>
      </c>
      <c r="D10" s="80">
        <f>'3. BL Demand'!H10</f>
        <v>0.58804521615997263</v>
      </c>
      <c r="E10" s="80">
        <f>'3. BL Demand'!I10</f>
        <v>0.57777366680808484</v>
      </c>
      <c r="F10" s="80">
        <f>'3. BL Demand'!J10</f>
        <v>0.57038944916168721</v>
      </c>
      <c r="G10" s="80">
        <f>'3. BL Demand'!K10</f>
        <v>0.56295715342806352</v>
      </c>
      <c r="H10" s="80">
        <f>'3. BL Demand'!L10</f>
        <v>0.55148637417283231</v>
      </c>
      <c r="I10" s="80">
        <f>'3. BL Demand'!M10</f>
        <v>0.5369520439684603</v>
      </c>
      <c r="J10" s="80">
        <f>'3. BL Demand'!N10</f>
        <v>0.52623239499085395</v>
      </c>
      <c r="K10" s="80">
        <f>'3. BL Demand'!O10</f>
        <v>0.51212998513287655</v>
      </c>
      <c r="L10" s="80">
        <f>'3. BL Demand'!P10</f>
        <v>0.50185908264357348</v>
      </c>
      <c r="M10" s="80">
        <f>'3. BL Demand'!Q10</f>
        <v>0.49512859745664028</v>
      </c>
      <c r="N10" s="80">
        <f>'3. BL Demand'!R10</f>
        <v>0.4849687412583108</v>
      </c>
      <c r="O10" s="80">
        <f>'3. BL Demand'!S10</f>
        <v>0.47802808905693189</v>
      </c>
      <c r="P10" s="80">
        <f>'3. BL Demand'!T10</f>
        <v>0.46785220955520773</v>
      </c>
      <c r="Q10" s="80">
        <f>'3. BL Demand'!U10</f>
        <v>0.45761070240100532</v>
      </c>
      <c r="R10" s="80">
        <f>'3. BL Demand'!V10</f>
        <v>0.44425913941507195</v>
      </c>
      <c r="S10" s="80">
        <f>'3. BL Demand'!W10</f>
        <v>0.43104446008548886</v>
      </c>
      <c r="T10" s="80">
        <f>'3. BL Demand'!X10</f>
        <v>0.41799320836889675</v>
      </c>
      <c r="U10" s="80">
        <f>'3. BL Demand'!Y10</f>
        <v>0.40505691656301929</v>
      </c>
      <c r="V10" s="80">
        <f>'3. BL Demand'!Z10</f>
        <v>0.39231866943033633</v>
      </c>
      <c r="W10" s="80">
        <f>'3. BL Demand'!AA10</f>
        <v>0.37986943431547443</v>
      </c>
      <c r="X10" s="80">
        <f>'3. BL Demand'!AB10</f>
        <v>0.36771145828520113</v>
      </c>
      <c r="Y10" s="80">
        <f>'3. BL Demand'!AC10</f>
        <v>0.35582815541479779</v>
      </c>
      <c r="Z10" s="80">
        <f>'3. BL Demand'!AD10</f>
        <v>0.3442054596234988</v>
      </c>
      <c r="AA10" s="80">
        <f>'3. BL Demand'!AE10</f>
        <v>0.33286029967684955</v>
      </c>
      <c r="AB10" s="80">
        <f>'3. BL Demand'!AF10</f>
        <v>0.32176241791844007</v>
      </c>
      <c r="AC10" s="80">
        <f>'3. BL Demand'!AG10</f>
        <v>0.31093175045700966</v>
      </c>
      <c r="AD10" s="80">
        <f>'3. BL Demand'!AH10</f>
        <v>0.30036410009395592</v>
      </c>
      <c r="AE10" s="80">
        <f>'3. BL Demand'!AI10</f>
        <v>0.29004793671774454</v>
      </c>
      <c r="AF10" s="80">
        <f>'3. BL Demand'!AJ10</f>
        <v>0.27997438413775133</v>
      </c>
      <c r="AG10" s="80">
        <f>'3. BL Demand'!AK10</f>
        <v>0.27015999097196536</v>
      </c>
      <c r="AH10" s="80">
        <f>'3. BL Demand'!AL10</f>
        <v>0.26051693209954874</v>
      </c>
      <c r="AI10" s="80">
        <f>'3. BL Demand'!AM10</f>
        <v>0.25114090983013138</v>
      </c>
      <c r="AJ10" s="80">
        <f>'3. BL Demand'!AN10</f>
        <v>0.24200382294110981</v>
      </c>
      <c r="AK10" s="80">
        <f>'3. BL Demand'!AO10</f>
        <v>0.23310190870389866</v>
      </c>
    </row>
    <row r="11" spans="1:37" x14ac:dyDescent="0.2">
      <c r="A11" s="78" t="s">
        <v>77</v>
      </c>
      <c r="B11" s="79" t="s">
        <v>76</v>
      </c>
      <c r="C11" s="78" t="s">
        <v>72</v>
      </c>
      <c r="D11" s="80">
        <f>'8. FP Demand'!H10</f>
        <v>0.58804521615997263</v>
      </c>
      <c r="E11" s="80">
        <f>'8. FP Demand'!I10</f>
        <v>0.57777366680808484</v>
      </c>
      <c r="F11" s="80">
        <f>'8. FP Demand'!J10</f>
        <v>0.57038944916168721</v>
      </c>
      <c r="G11" s="80">
        <f>'8. FP Demand'!K10</f>
        <v>0.56295715342806352</v>
      </c>
      <c r="H11" s="80">
        <f>'8. FP Demand'!L10</f>
        <v>0.55148637417283231</v>
      </c>
      <c r="I11" s="80">
        <f>'8. FP Demand'!M10</f>
        <v>0.5369520439684603</v>
      </c>
      <c r="J11" s="80">
        <f>'8. FP Demand'!N10</f>
        <v>0.52623239499085395</v>
      </c>
      <c r="K11" s="80">
        <f>'8. FP Demand'!O10</f>
        <v>0.51212998513287655</v>
      </c>
      <c r="L11" s="80">
        <f>'8. FP Demand'!P10</f>
        <v>0.50185908264357348</v>
      </c>
      <c r="M11" s="80">
        <f>'8. FP Demand'!Q10</f>
        <v>0.49512859745664034</v>
      </c>
      <c r="N11" s="80">
        <f>'8. FP Demand'!R10</f>
        <v>0.4849687412583108</v>
      </c>
      <c r="O11" s="80">
        <f>'8. FP Demand'!S10</f>
        <v>0.47802808905693184</v>
      </c>
      <c r="P11" s="80">
        <f>'8. FP Demand'!T10</f>
        <v>0.46785220955520773</v>
      </c>
      <c r="Q11" s="80">
        <f>'8. FP Demand'!U10</f>
        <v>0.45761070240100532</v>
      </c>
      <c r="R11" s="80">
        <f>'8. FP Demand'!V10</f>
        <v>0.44425913941507195</v>
      </c>
      <c r="S11" s="80">
        <f>'8. FP Demand'!W10</f>
        <v>0.4310444600854888</v>
      </c>
      <c r="T11" s="80">
        <f>'8. FP Demand'!X10</f>
        <v>0.41799320836889675</v>
      </c>
      <c r="U11" s="80">
        <f>'8. FP Demand'!Y10</f>
        <v>0.40505691656301929</v>
      </c>
      <c r="V11" s="80">
        <f>'8. FP Demand'!Z10</f>
        <v>0.39231866943033633</v>
      </c>
      <c r="W11" s="80">
        <f>'8. FP Demand'!AA10</f>
        <v>0.37986943431547437</v>
      </c>
      <c r="X11" s="80">
        <f>'8. FP Demand'!AB10</f>
        <v>0.36771145828520113</v>
      </c>
      <c r="Y11" s="80">
        <f>'8. FP Demand'!AC10</f>
        <v>0.35582815541479779</v>
      </c>
      <c r="Z11" s="80">
        <f>'8. FP Demand'!AD10</f>
        <v>0.3442054596234988</v>
      </c>
      <c r="AA11" s="80">
        <f>'8. FP Demand'!AE10</f>
        <v>0.33286029967684955</v>
      </c>
      <c r="AB11" s="80">
        <f>'8. FP Demand'!AF10</f>
        <v>0.32176241791844007</v>
      </c>
      <c r="AC11" s="80">
        <f>'8. FP Demand'!AG10</f>
        <v>0.31093175045700966</v>
      </c>
      <c r="AD11" s="80">
        <f>'8. FP Demand'!AH10</f>
        <v>0.30036410009395592</v>
      </c>
      <c r="AE11" s="80">
        <f>'8. FP Demand'!AI10</f>
        <v>0.29004793671774454</v>
      </c>
      <c r="AF11" s="80">
        <f>'8. FP Demand'!AJ10</f>
        <v>0.27997438413775133</v>
      </c>
      <c r="AG11" s="80">
        <f>'8. FP Demand'!AK10</f>
        <v>0.27015999097196536</v>
      </c>
      <c r="AH11" s="80">
        <f>'8. FP Demand'!AL10</f>
        <v>0.26051693209954874</v>
      </c>
      <c r="AI11" s="80">
        <f>'8. FP Demand'!AM10</f>
        <v>0.25114090983013138</v>
      </c>
      <c r="AJ11" s="80">
        <f>'8. FP Demand'!AN10</f>
        <v>0.24200382294110981</v>
      </c>
      <c r="AK11" s="80">
        <f>'8. FP Demand'!AO10</f>
        <v>0.23310190870389866</v>
      </c>
    </row>
    <row r="12" spans="1:37" x14ac:dyDescent="0.2">
      <c r="A12" s="78" t="s">
        <v>78</v>
      </c>
      <c r="B12" s="79" t="s">
        <v>79</v>
      </c>
      <c r="C12" s="78" t="s">
        <v>72</v>
      </c>
      <c r="D12" s="80">
        <f>'3. BL Demand'!H9</f>
        <v>0.26544240007928227</v>
      </c>
      <c r="E12" s="80">
        <f>'3. BL Demand'!I9</f>
        <v>0.30455196393977019</v>
      </c>
      <c r="F12" s="80">
        <f>'3. BL Demand'!J9</f>
        <v>0.31679989178733103</v>
      </c>
      <c r="G12" s="80">
        <f>'3. BL Demand'!K9</f>
        <v>0.32854974465764225</v>
      </c>
      <c r="H12" s="80">
        <f>'3. BL Demand'!L9</f>
        <v>0.33571229719532653</v>
      </c>
      <c r="I12" s="80">
        <f>'3. BL Demand'!M9</f>
        <v>0.33772946453970132</v>
      </c>
      <c r="J12" s="80">
        <f>'3. BL Demand'!N9</f>
        <v>0.3419745446142628</v>
      </c>
      <c r="K12" s="80">
        <f>'3. BL Demand'!O9</f>
        <v>0.34351942957181125</v>
      </c>
      <c r="L12" s="80">
        <f>'3. BL Demand'!P9</f>
        <v>0.34813864137001693</v>
      </c>
      <c r="M12" s="80">
        <f>'3. BL Demand'!Q9</f>
        <v>0.35645510104999367</v>
      </c>
      <c r="N12" s="80">
        <f>'3. BL Demand'!R9</f>
        <v>0.36208669772178026</v>
      </c>
      <c r="O12" s="80">
        <f>'3. BL Demand'!S9</f>
        <v>0.3705047960459823</v>
      </c>
      <c r="P12" s="80">
        <f>'3. BL Demand'!T9</f>
        <v>0.37650609540619923</v>
      </c>
      <c r="Q12" s="80">
        <f>'3. BL Demand'!U9</f>
        <v>0.38350390745981272</v>
      </c>
      <c r="R12" s="80">
        <f>'3. BL Demand'!V9</f>
        <v>0.38760861808766317</v>
      </c>
      <c r="S12" s="80">
        <f>'3. BL Demand'!W9</f>
        <v>0.39141968323883181</v>
      </c>
      <c r="T12" s="80">
        <f>'3. BL Demand'!X9</f>
        <v>0.39540035871442802</v>
      </c>
      <c r="U12" s="80">
        <f>'3. BL Demand'!Y9</f>
        <v>0.39973228805410543</v>
      </c>
      <c r="V12" s="80">
        <f>'3. BL Demand'!Z9</f>
        <v>0.40411040505757662</v>
      </c>
      <c r="W12" s="80">
        <f>'3. BL Demand'!AA9</f>
        <v>0.40819159418189122</v>
      </c>
      <c r="X12" s="80">
        <f>'3. BL Demand'!AB9</f>
        <v>0.41176197846418111</v>
      </c>
      <c r="Y12" s="80">
        <f>'3. BL Demand'!AC9</f>
        <v>0.41478341751418007</v>
      </c>
      <c r="Z12" s="80">
        <f>'3. BL Demand'!AD9</f>
        <v>0.41725992022381325</v>
      </c>
      <c r="AA12" s="80">
        <f>'3. BL Demand'!AE9</f>
        <v>0.4192593624677779</v>
      </c>
      <c r="AB12" s="80">
        <f>'3. BL Demand'!AF9</f>
        <v>0.42080584048480629</v>
      </c>
      <c r="AC12" s="80">
        <f>'3. BL Demand'!AG9</f>
        <v>0.4218871061938817</v>
      </c>
      <c r="AD12" s="80">
        <f>'3. BL Demand'!AH9</f>
        <v>0.42251053500025726</v>
      </c>
      <c r="AE12" s="80">
        <f>'3. BL Demand'!AI9</f>
        <v>0.422726089851996</v>
      </c>
      <c r="AF12" s="80">
        <f>'3. BL Demand'!AJ9</f>
        <v>0.42253434945586221</v>
      </c>
      <c r="AG12" s="80">
        <f>'3. BL Demand'!AK9</f>
        <v>0.42212081624944903</v>
      </c>
      <c r="AH12" s="80">
        <f>'3. BL Demand'!AL9</f>
        <v>0.42151203205100174</v>
      </c>
      <c r="AI12" s="80">
        <f>'3. BL Demand'!AM9</f>
        <v>0.42056347847550302</v>
      </c>
      <c r="AJ12" s="80">
        <f>'3. BL Demand'!AN9</f>
        <v>0.41918709789023778</v>
      </c>
      <c r="AK12" s="80">
        <f>'3. BL Demand'!AO9</f>
        <v>0.41739296068142473</v>
      </c>
    </row>
    <row r="13" spans="1:37" x14ac:dyDescent="0.2">
      <c r="A13" s="78" t="s">
        <v>80</v>
      </c>
      <c r="B13" s="79" t="s">
        <v>79</v>
      </c>
      <c r="C13" s="78" t="s">
        <v>72</v>
      </c>
      <c r="D13" s="80">
        <f>'8. FP Demand'!H9</f>
        <v>0.26544240007928227</v>
      </c>
      <c r="E13" s="80">
        <f>'8. FP Demand'!I9</f>
        <v>0.30455196393977019</v>
      </c>
      <c r="F13" s="80">
        <f>'8. FP Demand'!J9</f>
        <v>0.31679989178733103</v>
      </c>
      <c r="G13" s="80">
        <f>'8. FP Demand'!K9</f>
        <v>0.32854974465764225</v>
      </c>
      <c r="H13" s="80">
        <f>'8. FP Demand'!L9</f>
        <v>0.33571229719532653</v>
      </c>
      <c r="I13" s="80">
        <f>'8. FP Demand'!M9</f>
        <v>0.33772946453970132</v>
      </c>
      <c r="J13" s="80">
        <f>'8. FP Demand'!N9</f>
        <v>0.3419745446142628</v>
      </c>
      <c r="K13" s="80">
        <f>'8. FP Demand'!O9</f>
        <v>0.34351942957181125</v>
      </c>
      <c r="L13" s="80">
        <f>'8. FP Demand'!P9</f>
        <v>0.34813864137001693</v>
      </c>
      <c r="M13" s="80">
        <f>'8. FP Demand'!Q9</f>
        <v>0.35645510104999367</v>
      </c>
      <c r="N13" s="80">
        <f>'8. FP Demand'!R9</f>
        <v>0.36208669772178026</v>
      </c>
      <c r="O13" s="80">
        <f>'8. FP Demand'!S9</f>
        <v>0.3705047960459823</v>
      </c>
      <c r="P13" s="80">
        <f>'8. FP Demand'!T9</f>
        <v>0.37650609540619923</v>
      </c>
      <c r="Q13" s="80">
        <f>'8. FP Demand'!U9</f>
        <v>0.38350390745981272</v>
      </c>
      <c r="R13" s="80">
        <f>'8. FP Demand'!V9</f>
        <v>0.38760861808766317</v>
      </c>
      <c r="S13" s="80">
        <f>'8. FP Demand'!W9</f>
        <v>0.39141968323883181</v>
      </c>
      <c r="T13" s="80">
        <f>'8. FP Demand'!X9</f>
        <v>0.39540035871442802</v>
      </c>
      <c r="U13" s="80">
        <f>'8. FP Demand'!Y9</f>
        <v>0.39973228805410543</v>
      </c>
      <c r="V13" s="80">
        <f>'8. FP Demand'!Z9</f>
        <v>0.40411040505757662</v>
      </c>
      <c r="W13" s="80">
        <f>'8. FP Demand'!AA9</f>
        <v>0.40819159418189122</v>
      </c>
      <c r="X13" s="80">
        <f>'8. FP Demand'!AB9</f>
        <v>0.41176197846418111</v>
      </c>
      <c r="Y13" s="80">
        <f>'8. FP Demand'!AC9</f>
        <v>0.41478341751418007</v>
      </c>
      <c r="Z13" s="80">
        <f>'8. FP Demand'!AD9</f>
        <v>0.41725992022381325</v>
      </c>
      <c r="AA13" s="80">
        <f>'8. FP Demand'!AE9</f>
        <v>0.4192593624677779</v>
      </c>
      <c r="AB13" s="80">
        <f>'8. FP Demand'!AF9</f>
        <v>0.42080584048480629</v>
      </c>
      <c r="AC13" s="80">
        <f>'8. FP Demand'!AG9</f>
        <v>0.4218871061938817</v>
      </c>
      <c r="AD13" s="80">
        <f>'8. FP Demand'!AH9</f>
        <v>0.42251053500025726</v>
      </c>
      <c r="AE13" s="80">
        <f>'8. FP Demand'!AI9</f>
        <v>0.422726089851996</v>
      </c>
      <c r="AF13" s="80">
        <f>'8. FP Demand'!AJ9</f>
        <v>0.42253434945586221</v>
      </c>
      <c r="AG13" s="80">
        <f>'8. FP Demand'!AK9</f>
        <v>0.42212081624944903</v>
      </c>
      <c r="AH13" s="80">
        <f>'8. FP Demand'!AL9</f>
        <v>0.42151203205100174</v>
      </c>
      <c r="AI13" s="80">
        <f>'8. FP Demand'!AM9</f>
        <v>0.42056347847550302</v>
      </c>
      <c r="AJ13" s="80">
        <f>'8. FP Demand'!AN9</f>
        <v>0.41918709789023778</v>
      </c>
      <c r="AK13" s="80">
        <f>'8. FP Demand'!AO9</f>
        <v>0.41739296068142473</v>
      </c>
    </row>
    <row r="14" spans="1:37" x14ac:dyDescent="0.2">
      <c r="A14" s="78" t="s">
        <v>81</v>
      </c>
      <c r="B14" s="79" t="s">
        <v>82</v>
      </c>
      <c r="C14" s="78" t="s">
        <v>72</v>
      </c>
      <c r="D14" s="80">
        <f>'3. BL Demand'!H7+'3. BL Demand'!H8</f>
        <v>0.65486557501031084</v>
      </c>
      <c r="E14" s="80">
        <f>'3. BL Demand'!I7+'3. BL Demand'!I8</f>
        <v>0.66517856940096387</v>
      </c>
      <c r="F14" s="80">
        <f>'3. BL Demand'!J7+'3. BL Demand'!J8</f>
        <v>0.66277395242727766</v>
      </c>
      <c r="G14" s="80">
        <f>'3. BL Demand'!K7+'3. BL Demand'!K8</f>
        <v>0.6628240365511272</v>
      </c>
      <c r="H14" s="80">
        <f>'3. BL Demand'!L7+'3. BL Demand'!L8</f>
        <v>0.66411550760609506</v>
      </c>
      <c r="I14" s="80">
        <f>'3. BL Demand'!M7+'3. BL Demand'!M8</f>
        <v>0.6657956563405526</v>
      </c>
      <c r="J14" s="80">
        <f>'3. BL Demand'!N7+'3. BL Demand'!N8</f>
        <v>0.66220667378512421</v>
      </c>
      <c r="K14" s="80">
        <f>'3. BL Demand'!O7+'3. BL Demand'!O8</f>
        <v>0.66240907029875495</v>
      </c>
      <c r="L14" s="80">
        <f>'3. BL Demand'!P7+'3. BL Demand'!P8</f>
        <v>0.66165050346148058</v>
      </c>
      <c r="M14" s="80">
        <f>'3. BL Demand'!Q7+'3. BL Demand'!Q8</f>
        <v>0.66096438630959597</v>
      </c>
      <c r="N14" s="80">
        <f>'3. BL Demand'!R7+'3. BL Demand'!R8</f>
        <v>0.66030377091239489</v>
      </c>
      <c r="O14" s="80">
        <f>'3. BL Demand'!S7+'3. BL Demand'!S8</f>
        <v>0.65963884377157733</v>
      </c>
      <c r="P14" s="80">
        <f>'3. BL Demand'!T7+'3. BL Demand'!T8</f>
        <v>0.6590064354866727</v>
      </c>
      <c r="Q14" s="80">
        <f>'3. BL Demand'!U7+'3. BL Demand'!U8</f>
        <v>0.65838212739045043</v>
      </c>
      <c r="R14" s="80">
        <f>'3. BL Demand'!V7+'3. BL Demand'!V8</f>
        <v>0.65777244714710015</v>
      </c>
      <c r="S14" s="80">
        <f>'3. BL Demand'!W7+'3. BL Demand'!W8</f>
        <v>0.65717195447120358</v>
      </c>
      <c r="T14" s="80">
        <f>'3. BL Demand'!X7+'3. BL Demand'!X8</f>
        <v>0.65657949048380848</v>
      </c>
      <c r="U14" s="80">
        <f>'3. BL Demand'!Y7+'3. BL Demand'!Y8</f>
        <v>0.65599462582675994</v>
      </c>
      <c r="V14" s="80">
        <f>'3. BL Demand'!Z7+'3. BL Demand'!Z8</f>
        <v>0.65541737601195649</v>
      </c>
      <c r="W14" s="80">
        <f>'3. BL Demand'!AA7+'3. BL Demand'!AA8</f>
        <v>0.6549229960927091</v>
      </c>
      <c r="X14" s="80">
        <f>'3. BL Demand'!AB7+'3. BL Demand'!AB8</f>
        <v>0.65443680872688181</v>
      </c>
      <c r="Y14" s="80">
        <f>'3. BL Demand'!AC7+'3. BL Demand'!AC8</f>
        <v>0.65395872253645737</v>
      </c>
      <c r="Z14" s="80">
        <f>'3. BL Demand'!AD7+'3. BL Demand'!AD8</f>
        <v>0.65348857140211358</v>
      </c>
      <c r="AA14" s="80">
        <f>'3. BL Demand'!AE7+'3. BL Demand'!AE8</f>
        <v>0.65302596673156632</v>
      </c>
      <c r="AB14" s="80">
        <f>'3. BL Demand'!AF7+'3. BL Demand'!AF8</f>
        <v>0.65257076502343092</v>
      </c>
      <c r="AC14" s="80">
        <f>'3. BL Demand'!AG7+'3. BL Demand'!AG8</f>
        <v>0.65212273091868644</v>
      </c>
      <c r="AD14" s="80">
        <f>'3. BL Demand'!AH7+'3. BL Demand'!AH8</f>
        <v>0.65168167813905142</v>
      </c>
      <c r="AE14" s="80">
        <f>'3. BL Demand'!AI7+'3. BL Demand'!AI8</f>
        <v>0.65124736794689586</v>
      </c>
      <c r="AF14" s="80">
        <f>'3. BL Demand'!AJ7+'3. BL Demand'!AJ8</f>
        <v>0.65081965666694996</v>
      </c>
      <c r="AG14" s="80">
        <f>'3. BL Demand'!AK7+'3. BL Demand'!AK8</f>
        <v>0.65047873900401987</v>
      </c>
      <c r="AH14" s="80">
        <f>'3. BL Demand'!AL7+'3. BL Demand'!AL8</f>
        <v>0.65014409881925717</v>
      </c>
      <c r="AI14" s="80">
        <f>'3. BL Demand'!AM7+'3. BL Demand'!AM8</f>
        <v>0.64981546004136603</v>
      </c>
      <c r="AJ14" s="80">
        <f>'3. BL Demand'!AN7+'3. BL Demand'!AN8</f>
        <v>0.64949297911330384</v>
      </c>
      <c r="AK14" s="80">
        <f>'3. BL Demand'!AO7+'3. BL Demand'!AO8</f>
        <v>0.64917650297185725</v>
      </c>
    </row>
    <row r="15" spans="1:37" x14ac:dyDescent="0.2">
      <c r="A15" s="78" t="s">
        <v>83</v>
      </c>
      <c r="B15" s="79" t="s">
        <v>82</v>
      </c>
      <c r="C15" s="78" t="s">
        <v>72</v>
      </c>
      <c r="D15" s="80">
        <f>'8. FP Demand'!H7+'8. FP Demand'!H8</f>
        <v>0.65486557501031084</v>
      </c>
      <c r="E15" s="80">
        <f>'8. FP Demand'!I7+'8. FP Demand'!I8</f>
        <v>0.66517856940096387</v>
      </c>
      <c r="F15" s="80">
        <f>'8. FP Demand'!J7+'8. FP Demand'!J8</f>
        <v>0.66277395242727766</v>
      </c>
      <c r="G15" s="80">
        <f>'8. FP Demand'!K7+'8. FP Demand'!K8</f>
        <v>0.6628240365511272</v>
      </c>
      <c r="H15" s="80">
        <f>'8. FP Demand'!L7+'8. FP Demand'!L8</f>
        <v>0.66411550760609506</v>
      </c>
      <c r="I15" s="80">
        <f>'8. FP Demand'!M7+'8. FP Demand'!M8</f>
        <v>0.6657956563405526</v>
      </c>
      <c r="J15" s="80">
        <f>'8. FP Demand'!N7+'8. FP Demand'!N8</f>
        <v>0.66220667378512421</v>
      </c>
      <c r="K15" s="80">
        <f>'8. FP Demand'!O7+'8. FP Demand'!O8</f>
        <v>0.66240907029875495</v>
      </c>
      <c r="L15" s="80">
        <f>'8. FP Demand'!P7+'8. FP Demand'!P8</f>
        <v>0.66165050346148058</v>
      </c>
      <c r="M15" s="80">
        <f>'8. FP Demand'!Q7+'8. FP Demand'!Q8</f>
        <v>0.66096438630959597</v>
      </c>
      <c r="N15" s="80">
        <f>'8. FP Demand'!R7+'8. FP Demand'!R8</f>
        <v>0.66030377091239489</v>
      </c>
      <c r="O15" s="80">
        <f>'8. FP Demand'!S7+'8. FP Demand'!S8</f>
        <v>0.65963884377157733</v>
      </c>
      <c r="P15" s="80">
        <f>'8. FP Demand'!T7+'8. FP Demand'!T8</f>
        <v>0.6590064354866727</v>
      </c>
      <c r="Q15" s="80">
        <f>'8. FP Demand'!U7+'8. FP Demand'!U8</f>
        <v>0.65838212739045043</v>
      </c>
      <c r="R15" s="80">
        <f>'8. FP Demand'!V7+'8. FP Demand'!V8</f>
        <v>0.65777244714710015</v>
      </c>
      <c r="S15" s="80">
        <f>'8. FP Demand'!W7+'8. FP Demand'!W8</f>
        <v>0.65717195447120358</v>
      </c>
      <c r="T15" s="80">
        <f>'8. FP Demand'!X7+'8. FP Demand'!X8</f>
        <v>0.65657949048380848</v>
      </c>
      <c r="U15" s="80">
        <f>'8. FP Demand'!Y7+'8. FP Demand'!Y8</f>
        <v>0.65599462582675994</v>
      </c>
      <c r="V15" s="80">
        <f>'8. FP Demand'!Z7+'8. FP Demand'!Z8</f>
        <v>0.65541737601195649</v>
      </c>
      <c r="W15" s="80">
        <f>'8. FP Demand'!AA7+'8. FP Demand'!AA8</f>
        <v>0.6549229960927091</v>
      </c>
      <c r="X15" s="80">
        <f>'8. FP Demand'!AB7+'8. FP Demand'!AB8</f>
        <v>0.65443680872688181</v>
      </c>
      <c r="Y15" s="80">
        <f>'8. FP Demand'!AC7+'8. FP Demand'!AC8</f>
        <v>0.65395872253645737</v>
      </c>
      <c r="Z15" s="80">
        <f>'8. FP Demand'!AD7+'8. FP Demand'!AD8</f>
        <v>0.65348857140211358</v>
      </c>
      <c r="AA15" s="80">
        <f>'8. FP Demand'!AE7+'8. FP Demand'!AE8</f>
        <v>0.65302596673156632</v>
      </c>
      <c r="AB15" s="80">
        <f>'8. FP Demand'!AF7+'8. FP Demand'!AF8</f>
        <v>0.65257076502343092</v>
      </c>
      <c r="AC15" s="80">
        <f>'8. FP Demand'!AG7+'8. FP Demand'!AG8</f>
        <v>0.65212273091868644</v>
      </c>
      <c r="AD15" s="80">
        <f>'8. FP Demand'!AH7+'8. FP Demand'!AH8</f>
        <v>0.65168167813905142</v>
      </c>
      <c r="AE15" s="80">
        <f>'8. FP Demand'!AI7+'8. FP Demand'!AI8</f>
        <v>0.65124736794689586</v>
      </c>
      <c r="AF15" s="80">
        <f>'8. FP Demand'!AJ7+'8. FP Demand'!AJ8</f>
        <v>0.65081965666694996</v>
      </c>
      <c r="AG15" s="80">
        <f>'8. FP Demand'!AK7+'8. FP Demand'!AK8</f>
        <v>0.65047873900401987</v>
      </c>
      <c r="AH15" s="80">
        <f>'8. FP Demand'!AL7+'8. FP Demand'!AL8</f>
        <v>0.65014409881925717</v>
      </c>
      <c r="AI15" s="80">
        <f>'8. FP Demand'!AM7+'8. FP Demand'!AM8</f>
        <v>0.64981546004136603</v>
      </c>
      <c r="AJ15" s="80">
        <f>'8. FP Demand'!AN7+'8. FP Demand'!AN8</f>
        <v>0.64949297911330384</v>
      </c>
      <c r="AK15" s="80">
        <f>'8. FP Demand'!AO7+'8. FP Demand'!AO8</f>
        <v>0.64917650297185725</v>
      </c>
    </row>
    <row r="16" spans="1:37" x14ac:dyDescent="0.2">
      <c r="A16" s="78" t="s">
        <v>84</v>
      </c>
      <c r="B16" s="79" t="s">
        <v>85</v>
      </c>
      <c r="C16" s="78" t="s">
        <v>72</v>
      </c>
      <c r="D16" s="80">
        <f>'3. BL Demand'!H36</f>
        <v>0.62940678431408825</v>
      </c>
      <c r="E16" s="80">
        <f>'3. BL Demand'!I36</f>
        <v>0.6747389933950021</v>
      </c>
      <c r="F16" s="80">
        <f>'3. BL Demand'!J36</f>
        <v>0.67227624089882776</v>
      </c>
      <c r="G16" s="80">
        <f>'3. BL Demand'!K36</f>
        <v>0.66967606069613939</v>
      </c>
      <c r="H16" s="80">
        <f>'3. BL Demand'!L36</f>
        <v>0.64647140376286671</v>
      </c>
      <c r="I16" s="80">
        <f>'3. BL Demand'!M36</f>
        <v>0.62326674682959404</v>
      </c>
      <c r="J16" s="80">
        <f>'3. BL Demand'!N36</f>
        <v>0.60006208989632137</v>
      </c>
      <c r="K16" s="80">
        <f>'3. BL Demand'!O36</f>
        <v>0.5768574329630487</v>
      </c>
      <c r="L16" s="80">
        <f>'3. BL Demand'!P36</f>
        <v>0.55365277602977603</v>
      </c>
      <c r="M16" s="80">
        <f>'3. BL Demand'!Q36</f>
        <v>0.53816598509188018</v>
      </c>
      <c r="N16" s="80">
        <f>'3. BL Demand'!R36</f>
        <v>0.52267919415398434</v>
      </c>
      <c r="O16" s="80">
        <f>'3. BL Demand'!S36</f>
        <v>0.50719240321608849</v>
      </c>
      <c r="P16" s="80">
        <f>'3. BL Demand'!T36</f>
        <v>0.49557731001266664</v>
      </c>
      <c r="Q16" s="80">
        <f>'3. BL Demand'!U36</f>
        <v>0.48396221680924478</v>
      </c>
      <c r="R16" s="80">
        <f>'3. BL Demand'!V36</f>
        <v>0.46847542587134894</v>
      </c>
      <c r="S16" s="80">
        <f>'3. BL Demand'!W36</f>
        <v>0.45298863493345315</v>
      </c>
      <c r="T16" s="80">
        <f>'3. BL Demand'!X36</f>
        <v>0.4375018439955573</v>
      </c>
      <c r="U16" s="80">
        <f>'3. BL Demand'!Y36</f>
        <v>0.4220150530576614</v>
      </c>
      <c r="V16" s="80">
        <f>'3. BL Demand'!Z36</f>
        <v>0.40652826211976562</v>
      </c>
      <c r="W16" s="80">
        <f>'3. BL Demand'!AA36</f>
        <v>0.39878486665081769</v>
      </c>
      <c r="X16" s="80">
        <f>'3. BL Demand'!AB36</f>
        <v>0.39104147118186977</v>
      </c>
      <c r="Y16" s="80">
        <f>'3. BL Demand'!AC36</f>
        <v>0.38329807571292185</v>
      </c>
      <c r="Z16" s="80">
        <f>'3. BL Demand'!AD36</f>
        <v>0.37555468024397398</v>
      </c>
      <c r="AA16" s="80">
        <f>'3. BL Demand'!AE36</f>
        <v>0.36781128477502606</v>
      </c>
      <c r="AB16" s="80">
        <f>'3. BL Demand'!AF36</f>
        <v>0.36006788930607808</v>
      </c>
      <c r="AC16" s="80">
        <f>'3. BL Demand'!AG36</f>
        <v>0.35232449383713021</v>
      </c>
      <c r="AD16" s="80">
        <f>'3. BL Demand'!AH36</f>
        <v>0.34458109836818229</v>
      </c>
      <c r="AE16" s="80">
        <f>'3. BL Demand'!AI36</f>
        <v>0.33683770289923437</v>
      </c>
      <c r="AF16" s="80">
        <f>'3. BL Demand'!AJ36</f>
        <v>0.32909430743028645</v>
      </c>
      <c r="AG16" s="80">
        <f>'3. BL Demand'!AK36</f>
        <v>0.32135091196133853</v>
      </c>
      <c r="AH16" s="80">
        <f>'3. BL Demand'!AL36</f>
        <v>0.31360751649239066</v>
      </c>
      <c r="AI16" s="80">
        <f>'3. BL Demand'!AM36</f>
        <v>0.30586412102344268</v>
      </c>
      <c r="AJ16" s="80">
        <f>'3. BL Demand'!AN36</f>
        <v>0.29812072555449476</v>
      </c>
      <c r="AK16" s="80">
        <f>'3. BL Demand'!AO36</f>
        <v>0.29037733008554689</v>
      </c>
    </row>
    <row r="17" spans="1:37" x14ac:dyDescent="0.2">
      <c r="A17" s="78" t="s">
        <v>86</v>
      </c>
      <c r="B17" s="79" t="s">
        <v>85</v>
      </c>
      <c r="C17" s="78" t="s">
        <v>72</v>
      </c>
      <c r="D17" s="80">
        <f>'8. FP Demand'!H36</f>
        <v>0.62940678431408825</v>
      </c>
      <c r="E17" s="80">
        <f>'8. FP Demand'!I36</f>
        <v>0.67473899339500221</v>
      </c>
      <c r="F17" s="80">
        <f>'8. FP Demand'!J36</f>
        <v>0.67227624089882776</v>
      </c>
      <c r="G17" s="80">
        <f>'8. FP Demand'!K36</f>
        <v>0.66967606069613939</v>
      </c>
      <c r="H17" s="80">
        <f>'8. FP Demand'!L36</f>
        <v>0.64647140376286671</v>
      </c>
      <c r="I17" s="80">
        <f>'8. FP Demand'!M36</f>
        <v>0.62326674682959404</v>
      </c>
      <c r="J17" s="80">
        <f>'8. FP Demand'!N36</f>
        <v>0.60006208989632137</v>
      </c>
      <c r="K17" s="80">
        <f>'8. FP Demand'!O36</f>
        <v>0.5768574329630487</v>
      </c>
      <c r="L17" s="80">
        <f>'8. FP Demand'!P36</f>
        <v>0.55365277602977603</v>
      </c>
      <c r="M17" s="80">
        <f>'8. FP Demand'!Q36</f>
        <v>0.53816598509188018</v>
      </c>
      <c r="N17" s="80">
        <f>'8. FP Demand'!R36</f>
        <v>0.52267919415398434</v>
      </c>
      <c r="O17" s="80">
        <f>'8. FP Demand'!S36</f>
        <v>0.50719240321608849</v>
      </c>
      <c r="P17" s="80">
        <f>'8. FP Demand'!T36</f>
        <v>0.49557731001266664</v>
      </c>
      <c r="Q17" s="80">
        <f>'8. FP Demand'!U36</f>
        <v>0.48396221680924478</v>
      </c>
      <c r="R17" s="80">
        <f>'8. FP Demand'!V36</f>
        <v>0.46847542587134894</v>
      </c>
      <c r="S17" s="80">
        <f>'8. FP Demand'!W36</f>
        <v>0.45298863493345315</v>
      </c>
      <c r="T17" s="80">
        <f>'8. FP Demand'!X36</f>
        <v>0.4375018439955573</v>
      </c>
      <c r="U17" s="80">
        <f>'8. FP Demand'!Y36</f>
        <v>0.4220150530576614</v>
      </c>
      <c r="V17" s="80">
        <f>'8. FP Demand'!Z36</f>
        <v>0.40652826211976556</v>
      </c>
      <c r="W17" s="80">
        <f>'8. FP Demand'!AA36</f>
        <v>0.39878486665081764</v>
      </c>
      <c r="X17" s="80">
        <f>'8. FP Demand'!AB36</f>
        <v>0.39104147118186977</v>
      </c>
      <c r="Y17" s="80">
        <f>'8. FP Demand'!AC36</f>
        <v>0.38329807571292185</v>
      </c>
      <c r="Z17" s="80">
        <f>'8. FP Demand'!AD36</f>
        <v>0.37555468024397398</v>
      </c>
      <c r="AA17" s="80">
        <f>'8. FP Demand'!AE36</f>
        <v>0.36781128477502606</v>
      </c>
      <c r="AB17" s="80">
        <f>'8. FP Demand'!AF36</f>
        <v>0.36006788930607814</v>
      </c>
      <c r="AC17" s="80">
        <f>'8. FP Demand'!AG36</f>
        <v>0.35232449383713021</v>
      </c>
      <c r="AD17" s="80">
        <f>'8. FP Demand'!AH36</f>
        <v>0.34458109836818229</v>
      </c>
      <c r="AE17" s="80">
        <f>'8. FP Demand'!AI36</f>
        <v>0.33683770289923437</v>
      </c>
      <c r="AF17" s="80">
        <f>'8. FP Demand'!AJ36</f>
        <v>0.32909430743028645</v>
      </c>
      <c r="AG17" s="80">
        <f>'8. FP Demand'!AK36</f>
        <v>0.32135091196133853</v>
      </c>
      <c r="AH17" s="80">
        <f>'8. FP Demand'!AL36</f>
        <v>0.31360751649239066</v>
      </c>
      <c r="AI17" s="80">
        <f>'8. FP Demand'!AM36</f>
        <v>0.30586412102344268</v>
      </c>
      <c r="AJ17" s="80">
        <f>'8. FP Demand'!AN36</f>
        <v>0.29812072555449476</v>
      </c>
      <c r="AK17" s="80">
        <f>'8. FP Demand'!AO36</f>
        <v>0.29037733008554689</v>
      </c>
    </row>
    <row r="18" spans="1:37" x14ac:dyDescent="0.2">
      <c r="A18" s="78" t="s">
        <v>87</v>
      </c>
      <c r="B18" s="79" t="s">
        <v>88</v>
      </c>
      <c r="C18" s="78" t="s">
        <v>72</v>
      </c>
      <c r="D18" s="80">
        <f>'4. BL SDB'!H3-('3. BL Demand'!H7+'3. BL Demand'!H8+'3. BL Demand'!H9+'3. BL Demand'!H10)-'3. BL Demand'!H36</f>
        <v>4.2725786072329797E-2</v>
      </c>
      <c r="E18" s="80">
        <f>'4. BL SDB'!I3-('3. BL Demand'!I7+'3. BL Demand'!I8+'3. BL Demand'!I9+'3. BL Demand'!I10)-'3. BL Demand'!I36</f>
        <v>4.3325918482018944E-2</v>
      </c>
      <c r="F18" s="80">
        <f>'4. BL SDB'!J3-('3. BL Demand'!J7+'3. BL Demand'!J8+'3. BL Demand'!J9+'3. BL Demand'!J10)-'3. BL Demand'!J36</f>
        <v>4.3613058832210005E-2</v>
      </c>
      <c r="G18" s="80">
        <f>'4. BL SDB'!K3-('3. BL Demand'!K7+'3. BL Demand'!K8+'3. BL Demand'!K9+'3. BL Demand'!K10)-'3. BL Demand'!K36</f>
        <v>4.3885803515561816E-2</v>
      </c>
      <c r="H18" s="80">
        <f>'4. BL SDB'!L3-('3. BL Demand'!L7+'3. BL Demand'!L8+'3. BL Demand'!L9+'3. BL Demand'!L10)-'3. BL Demand'!L36</f>
        <v>4.4063453640921679E-2</v>
      </c>
      <c r="I18" s="80">
        <f>'4. BL SDB'!M3-('3. BL Demand'!M7+'3. BL Demand'!M8+'3. BL Demand'!M9+'3. BL Demand'!M10)-'3. BL Demand'!M36</f>
        <v>4.4064236117745237E-2</v>
      </c>
      <c r="J18" s="80">
        <f>'4. BL SDB'!N3-('3. BL Demand'!N7+'3. BL Demand'!N8+'3. BL Demand'!N9+'3. BL Demand'!N10)-'3. BL Demand'!N36</f>
        <v>4.4064181961222193E-2</v>
      </c>
      <c r="K18" s="80">
        <f>'4. BL SDB'!O3-('3. BL Demand'!O7+'3. BL Demand'!O8+'3. BL Demand'!O9+'3. BL Demand'!O10)-'3. BL Demand'!O36</f>
        <v>4.4067717709752818E-2</v>
      </c>
      <c r="L18" s="80">
        <f>'4. BL SDB'!P3-('3. BL Demand'!P7+'3. BL Demand'!P8+'3. BL Demand'!P9+'3. BL Demand'!P10)-'3. BL Demand'!P36</f>
        <v>4.4106620941440244E-2</v>
      </c>
      <c r="M18" s="80">
        <f>'4. BL SDB'!Q3-('3. BL Demand'!Q7+'3. BL Demand'!Q8+'3. BL Demand'!Q9+'3. BL Demand'!Q10)-'3. BL Demand'!Q36</f>
        <v>4.4231979136299615E-2</v>
      </c>
      <c r="N18" s="80">
        <f>'4. BL SDB'!R3-('3. BL Demand'!R7+'3. BL Demand'!R8+'3. BL Demand'!R9+'3. BL Demand'!R10)-'3. BL Demand'!R36</f>
        <v>4.4374576440339375E-2</v>
      </c>
      <c r="O18" s="80">
        <f>'4. BL SDB'!S3-('3. BL Demand'!S7+'3. BL Demand'!S8+'3. BL Demand'!S9+'3. BL Demand'!S10)-'3. BL Demand'!S36</f>
        <v>4.4518656506420951E-2</v>
      </c>
      <c r="P18" s="80">
        <f>'4. BL SDB'!T3-('3. BL Demand'!T7+'3. BL Demand'!T8+'3. BL Demand'!T9+'3. BL Demand'!T10)-'3. BL Demand'!T36</f>
        <v>4.4692156494868962E-2</v>
      </c>
      <c r="Q18" s="80">
        <f>'4. BL SDB'!U3-('3. BL Demand'!U7+'3. BL Demand'!U8+'3. BL Demand'!U9+'3. BL Demand'!U10)-'3. BL Demand'!U36</f>
        <v>4.4966782316406384E-2</v>
      </c>
      <c r="R18" s="80">
        <f>'4. BL SDB'!V3-('3. BL Demand'!V7+'3. BL Demand'!V8+'3. BL Demand'!V9+'3. BL Demand'!V10)-'3. BL Demand'!V36</f>
        <v>4.5299707223201646E-2</v>
      </c>
      <c r="S18" s="80">
        <f>'4. BL SDB'!W3-('3. BL Demand'!W7+'3. BL Demand'!W8+'3. BL Demand'!W9+'3. BL Demand'!W10)-'3. BL Demand'!W36</f>
        <v>4.5654804037341623E-2</v>
      </c>
      <c r="T18" s="80">
        <f>'4. BL SDB'!X3-('3. BL Demand'!X7+'3. BL Demand'!X8+'3. BL Demand'!X9+'3. BL Demand'!X10)-'3. BL Demand'!X36</f>
        <v>4.606411136922689E-2</v>
      </c>
      <c r="U18" s="80">
        <f>'4. BL SDB'!Y3-('3. BL Demand'!Y7+'3. BL Demand'!Y8+'3. BL Demand'!Y9+'3. BL Demand'!Y10)-'3. BL Demand'!Y36</f>
        <v>4.6555092694630096E-2</v>
      </c>
      <c r="V18" s="80">
        <f>'4. BL SDB'!Z3-('3. BL Demand'!Z7+'3. BL Demand'!Z8+'3. BL Demand'!Z9+'3. BL Demand'!Z10)-'3. BL Demand'!Z36</f>
        <v>4.709917501881572E-2</v>
      </c>
      <c r="W18" s="80">
        <f>'4. BL SDB'!AA3-('3. BL Demand'!AA7+'3. BL Demand'!AA8+'3. BL Demand'!AA9+'3. BL Demand'!AA10)-'3. BL Demand'!AA36</f>
        <v>4.7667894994138149E-2</v>
      </c>
      <c r="X18" s="80">
        <f>'4. BL SDB'!AB3-('3. BL Demand'!AB7+'3. BL Demand'!AB8+'3. BL Demand'!AB9+'3. BL Demand'!AB10)-'3. BL Demand'!AB36</f>
        <v>4.823666124517384E-2</v>
      </c>
      <c r="Y18" s="80">
        <f>'4. BL SDB'!AC3-('3. BL Demand'!AC7+'3. BL Demand'!AC8+'3. BL Demand'!AC9+'3. BL Demand'!AC10)-'3. BL Demand'!AC36</f>
        <v>4.8805491333681505E-2</v>
      </c>
      <c r="Z18" s="80">
        <f>'4. BL SDB'!AD3-('3. BL Demand'!AD7+'3. BL Demand'!AD8+'3. BL Demand'!AD9+'3. BL Demand'!AD10)-'3. BL Demand'!AD36</f>
        <v>4.9374395264683013E-2</v>
      </c>
      <c r="AA18" s="80">
        <f>'4. BL SDB'!AE3-('3. BL Demand'!AE7+'3. BL Demand'!AE8+'3. BL Demand'!AE9+'3. BL Demand'!AE10)-'3. BL Demand'!AE36</f>
        <v>4.9944853846831283E-2</v>
      </c>
      <c r="AB18" s="80">
        <f>'4. BL SDB'!AF3-('3. BL Demand'!AF7+'3. BL Demand'!AF8+'3. BL Demand'!AF9+'3. BL Demand'!AF10)-'3. BL Demand'!AF36</f>
        <v>5.0519873055569986E-2</v>
      </c>
      <c r="AC18" s="80">
        <f>'4. BL SDB'!AG3-('3. BL Demand'!AG7+'3. BL Demand'!AG8+'3. BL Demand'!AG9+'3. BL Demand'!AG10)-'3. BL Demand'!AG36</f>
        <v>5.1095060529243008E-2</v>
      </c>
      <c r="AD18" s="80">
        <f>'4. BL SDB'!AH3-('3. BL Demand'!AH7+'3. BL Demand'!AH8+'3. BL Demand'!AH9+'3. BL Demand'!AH10)-'3. BL Demand'!AH36</f>
        <v>5.1671343393993707E-2</v>
      </c>
      <c r="AE18" s="80">
        <f>'4. BL SDB'!AI3-('3. BL Demand'!AI7+'3. BL Demand'!AI8+'3. BL Demand'!AI9+'3. BL Demand'!AI10)-'3. BL Demand'!AI36</f>
        <v>5.2252515760641993E-2</v>
      </c>
      <c r="AF18" s="80">
        <f>'4. BL SDB'!AJ3-('3. BL Demand'!AJ7+'3. BL Demand'!AJ8+'3. BL Demand'!AJ9+'3. BL Demand'!AJ10)-'3. BL Demand'!AJ36</f>
        <v>5.2839249107637154E-2</v>
      </c>
      <c r="AG18" s="80">
        <f>'4. BL SDB'!AK3-('3. BL Demand'!AK7+'3. BL Demand'!AK8+'3. BL Demand'!AK9+'3. BL Demand'!AK10)-'3. BL Demand'!AK36</f>
        <v>5.3442891835341955E-2</v>
      </c>
      <c r="AH18" s="80">
        <f>'4. BL SDB'!AL3-('3. BL Demand'!AL7+'3. BL Demand'!AL8+'3. BL Demand'!AL9+'3. BL Demand'!AL10)-'3. BL Demand'!AL36</f>
        <v>5.4095371188326913E-2</v>
      </c>
      <c r="AI18" s="80">
        <f>'4. BL SDB'!AM3-('3. BL Demand'!AM7+'3. BL Demand'!AM8+'3. BL Demand'!AM9+'3. BL Demand'!AM10)-'3. BL Demand'!AM36</f>
        <v>5.4747913162974282E-2</v>
      </c>
      <c r="AJ18" s="80">
        <f>'4. BL SDB'!AN3-('3. BL Demand'!AN7+'3. BL Demand'!AN8+'3. BL Demand'!AN9+'3. BL Demand'!AN10)-'3. BL Demand'!AN36</f>
        <v>5.5400530475334997E-2</v>
      </c>
      <c r="AK18" s="80">
        <f>'4. BL SDB'!AO3-('3. BL Demand'!AO7+'3. BL Demand'!AO8+'3. BL Demand'!AO9+'3. BL Demand'!AO10)-'3. BL Demand'!AO36</f>
        <v>5.6053195643725906E-2</v>
      </c>
    </row>
    <row r="19" spans="1:37" x14ac:dyDescent="0.2">
      <c r="A19" s="78" t="s">
        <v>89</v>
      </c>
      <c r="B19" s="79" t="s">
        <v>88</v>
      </c>
      <c r="C19" s="78" t="s">
        <v>72</v>
      </c>
      <c r="D19" s="80">
        <f>'9. FP SDB'!H3-('8. FP Demand'!H7+'8. FP Demand'!H8+'8. FP Demand'!H9+'8. FP Demand'!H10)-'8. FP Demand'!H36</f>
        <v>4.2725786072329797E-2</v>
      </c>
      <c r="E19" s="80">
        <f>'9. FP SDB'!I3-('8. FP Demand'!I7+'8. FP Demand'!I8+'8. FP Demand'!I9+'8. FP Demand'!I10)-'8. FP Demand'!I36</f>
        <v>4.3325918482018833E-2</v>
      </c>
      <c r="F19" s="80">
        <f>'9. FP SDB'!J3-('8. FP Demand'!J7+'8. FP Demand'!J8+'8. FP Demand'!J9+'8. FP Demand'!J10)-'8. FP Demand'!J36</f>
        <v>4.3613058832210005E-2</v>
      </c>
      <c r="G19" s="80">
        <f>'9. FP SDB'!K3-('8. FP Demand'!K7+'8. FP Demand'!K8+'8. FP Demand'!K9+'8. FP Demand'!K10)-'8. FP Demand'!K36</f>
        <v>4.3885803515561816E-2</v>
      </c>
      <c r="H19" s="80">
        <f>'9. FP SDB'!L3-('8. FP Demand'!L7+'8. FP Demand'!L8+'8. FP Demand'!L9+'8. FP Demand'!L10)-'8. FP Demand'!L36</f>
        <v>4.4063453640921679E-2</v>
      </c>
      <c r="I19" s="80">
        <f>'9. FP SDB'!M3-('8. FP Demand'!M7+'8. FP Demand'!M8+'8. FP Demand'!M9+'8. FP Demand'!M10)-'8. FP Demand'!M36</f>
        <v>4.4064236117745237E-2</v>
      </c>
      <c r="J19" s="80">
        <f>'9. FP SDB'!N3-('8. FP Demand'!N7+'8. FP Demand'!N8+'8. FP Demand'!N9+'8. FP Demand'!N10)-'8. FP Demand'!N36</f>
        <v>4.4064181961222193E-2</v>
      </c>
      <c r="K19" s="80">
        <f>'9. FP SDB'!O3-('8. FP Demand'!O7+'8. FP Demand'!O8+'8. FP Demand'!O9+'8. FP Demand'!O10)-'8. FP Demand'!O36</f>
        <v>4.4067717709752818E-2</v>
      </c>
      <c r="L19" s="80">
        <f>'9. FP SDB'!P3-('8. FP Demand'!P7+'8. FP Demand'!P8+'8. FP Demand'!P9+'8. FP Demand'!P10)-'8. FP Demand'!P36</f>
        <v>4.4106620941440244E-2</v>
      </c>
      <c r="M19" s="80">
        <f>'9. FP SDB'!Q3-('8. FP Demand'!Q7+'8. FP Demand'!Q8+'8. FP Demand'!Q9+'8. FP Demand'!Q10)-'8. FP Demand'!Q36</f>
        <v>4.4231979136299393E-2</v>
      </c>
      <c r="N19" s="80">
        <f>'9. FP SDB'!R3-('8. FP Demand'!R7+'8. FP Demand'!R8+'8. FP Demand'!R9+'8. FP Demand'!R10)-'8. FP Demand'!R36</f>
        <v>4.4374576440339375E-2</v>
      </c>
      <c r="O19" s="80">
        <f>'9. FP SDB'!S3-('8. FP Demand'!S7+'8. FP Demand'!S8+'8. FP Demand'!S9+'8. FP Demand'!S10)-'8. FP Demand'!S36</f>
        <v>4.4518656506421173E-2</v>
      </c>
      <c r="P19" s="80">
        <f>'9. FP SDB'!T3-('8. FP Demand'!T7+'8. FP Demand'!T8+'8. FP Demand'!T9+'8. FP Demand'!T10)-'8. FP Demand'!T36</f>
        <v>4.4692156494868962E-2</v>
      </c>
      <c r="Q19" s="80">
        <f>'9. FP SDB'!U3-('8. FP Demand'!U7+'8. FP Demand'!U8+'8. FP Demand'!U9+'8. FP Demand'!U10)-'8. FP Demand'!U36</f>
        <v>4.4966782316406384E-2</v>
      </c>
      <c r="R19" s="80">
        <f>'9. FP SDB'!V3-('8. FP Demand'!V7+'8. FP Demand'!V8+'8. FP Demand'!V9+'8. FP Demand'!V10)-'8. FP Demand'!V36</f>
        <v>4.5299707223201646E-2</v>
      </c>
      <c r="S19" s="80">
        <f>'9. FP SDB'!W3-('8. FP Demand'!W7+'8. FP Demand'!W8+'8. FP Demand'!W9+'8. FP Demand'!W10)-'8. FP Demand'!W36</f>
        <v>4.5654804037341623E-2</v>
      </c>
      <c r="T19" s="80">
        <f>'9. FP SDB'!X3-('8. FP Demand'!X7+'8. FP Demand'!X8+'8. FP Demand'!X9+'8. FP Demand'!X10)-'8. FP Demand'!X36</f>
        <v>4.606411136922689E-2</v>
      </c>
      <c r="U19" s="80">
        <f>'9. FP SDB'!Y3-('8. FP Demand'!Y7+'8. FP Demand'!Y8+'8. FP Demand'!Y9+'8. FP Demand'!Y10)-'8. FP Demand'!Y36</f>
        <v>4.6555092694630096E-2</v>
      </c>
      <c r="V19" s="80">
        <f>'9. FP SDB'!Z3-('8. FP Demand'!Z7+'8. FP Demand'!Z8+'8. FP Demand'!Z9+'8. FP Demand'!Z10)-'8. FP Demand'!Z36</f>
        <v>4.7099175018815775E-2</v>
      </c>
      <c r="W19" s="80">
        <f>'9. FP SDB'!AA3-('8. FP Demand'!AA7+'8. FP Demand'!AA8+'8. FP Demand'!AA9+'8. FP Demand'!AA10)-'8. FP Demand'!AA36</f>
        <v>4.7667894994138205E-2</v>
      </c>
      <c r="X19" s="80">
        <f>'9. FP SDB'!AB3-('8. FP Demand'!AB7+'8. FP Demand'!AB8+'8. FP Demand'!AB9+'8. FP Demand'!AB10)-'8. FP Demand'!AB36</f>
        <v>4.823666124517384E-2</v>
      </c>
      <c r="Y19" s="80">
        <f>'9. FP SDB'!AC3-('8. FP Demand'!AC7+'8. FP Demand'!AC8+'8. FP Demand'!AC9+'8. FP Demand'!AC10)-'8. FP Demand'!AC36</f>
        <v>4.8805491333681505E-2</v>
      </c>
      <c r="Z19" s="80">
        <f>'9. FP SDB'!AD3-('8. FP Demand'!AD7+'8. FP Demand'!AD8+'8. FP Demand'!AD9+'8. FP Demand'!AD10)-'8. FP Demand'!AD36</f>
        <v>4.9374395264683013E-2</v>
      </c>
      <c r="AA19" s="80">
        <f>'9. FP SDB'!AE3-('8. FP Demand'!AE7+'8. FP Demand'!AE8+'8. FP Demand'!AE9+'8. FP Demand'!AE10)-'8. FP Demand'!AE36</f>
        <v>4.9944853846831283E-2</v>
      </c>
      <c r="AB19" s="80">
        <f>'9. FP SDB'!AF3-('8. FP Demand'!AF7+'8. FP Demand'!AF8+'8. FP Demand'!AF9+'8. FP Demand'!AF10)-'8. FP Demand'!AF36</f>
        <v>5.051987305556993E-2</v>
      </c>
      <c r="AC19" s="80">
        <f>'9. FP SDB'!AG3-('8. FP Demand'!AG7+'8. FP Demand'!AG8+'8. FP Demand'!AG9+'8. FP Demand'!AG10)-'8. FP Demand'!AG36</f>
        <v>5.1095060529243008E-2</v>
      </c>
      <c r="AD19" s="80">
        <f>'9. FP SDB'!AH3-('8. FP Demand'!AH7+'8. FP Demand'!AH8+'8. FP Demand'!AH9+'8. FP Demand'!AH10)-'8. FP Demand'!AH36</f>
        <v>5.1671343393993707E-2</v>
      </c>
      <c r="AE19" s="80">
        <f>'9. FP SDB'!AI3-('8. FP Demand'!AI7+'8. FP Demand'!AI8+'8. FP Demand'!AI9+'8. FP Demand'!AI10)-'8. FP Demand'!AI36</f>
        <v>5.2252515760641993E-2</v>
      </c>
      <c r="AF19" s="80">
        <f>'9. FP SDB'!AJ3-('8. FP Demand'!AJ7+'8. FP Demand'!AJ8+'8. FP Demand'!AJ9+'8. FP Demand'!AJ10)-'8. FP Demand'!AJ36</f>
        <v>5.2839249107637154E-2</v>
      </c>
      <c r="AG19" s="80">
        <f>'9. FP SDB'!AK3-('8. FP Demand'!AK7+'8. FP Demand'!AK8+'8. FP Demand'!AK9+'8. FP Demand'!AK10)-'8. FP Demand'!AK36</f>
        <v>5.3442891835341955E-2</v>
      </c>
      <c r="AH19" s="80">
        <f>'9. FP SDB'!AL3-('8. FP Demand'!AL7+'8. FP Demand'!AL8+'8. FP Demand'!AL9+'8. FP Demand'!AL10)-'8. FP Demand'!AL36</f>
        <v>5.4095371188326913E-2</v>
      </c>
      <c r="AI19" s="80">
        <f>'9. FP SDB'!AM3-('8. FP Demand'!AM7+'8. FP Demand'!AM8+'8. FP Demand'!AM9+'8. FP Demand'!AM10)-'8. FP Demand'!AM36</f>
        <v>5.4747913162974282E-2</v>
      </c>
      <c r="AJ19" s="80">
        <f>'9. FP SDB'!AN3-('8. FP Demand'!AN7+'8. FP Demand'!AN8+'8. FP Demand'!AN9+'8. FP Demand'!AN10)-'8. FP Demand'!AN36</f>
        <v>5.5400530475334997E-2</v>
      </c>
      <c r="AK19" s="80">
        <f>'9. FP SDB'!AO3-('8. FP Demand'!AO7+'8. FP Demand'!AO8+'8. FP Demand'!AO9+'8. FP Demand'!AO10)-'8. FP Demand'!AO36</f>
        <v>5.6053195643725906E-2</v>
      </c>
    </row>
    <row r="20" spans="1:37" x14ac:dyDescent="0.2">
      <c r="A20" s="78"/>
      <c r="B20" s="82" t="s">
        <v>90</v>
      </c>
      <c r="C20" s="78" t="s">
        <v>72</v>
      </c>
      <c r="D20" s="80">
        <f>D18+D16+D14+D12+D10+D23</f>
        <v>2.3025696455408853</v>
      </c>
      <c r="E20" s="80">
        <f t="shared" ref="E20:AB20" si="0">E18+E16+E14+E12+E10+E23</f>
        <v>2.3875899892615191</v>
      </c>
      <c r="F20" s="80">
        <f t="shared" si="0"/>
        <v>2.3903276349132443</v>
      </c>
      <c r="G20" s="80">
        <f t="shared" si="0"/>
        <v>2.3975748751656534</v>
      </c>
      <c r="H20" s="80">
        <f t="shared" si="0"/>
        <v>2.3702393032375784</v>
      </c>
      <c r="I20" s="80">
        <f t="shared" si="0"/>
        <v>2.3385732347720278</v>
      </c>
      <c r="J20" s="80">
        <f t="shared" si="0"/>
        <v>2.306782074703758</v>
      </c>
      <c r="K20" s="80">
        <f t="shared" si="0"/>
        <v>2.2713271398686214</v>
      </c>
      <c r="L20" s="80">
        <f t="shared" si="0"/>
        <v>2.2435127812594224</v>
      </c>
      <c r="M20" s="80">
        <f t="shared" si="0"/>
        <v>2.2024893731412418</v>
      </c>
      <c r="N20" s="80">
        <f t="shared" si="0"/>
        <v>2.1837821860236488</v>
      </c>
      <c r="O20" s="80">
        <f t="shared" si="0"/>
        <v>2.1697902353903995</v>
      </c>
      <c r="P20" s="80">
        <f t="shared" si="0"/>
        <v>2.1557272079397469</v>
      </c>
      <c r="Q20" s="80">
        <f t="shared" si="0"/>
        <v>2.1424652209368635</v>
      </c>
      <c r="R20" s="80">
        <f t="shared" si="0"/>
        <v>2.0997228041277776</v>
      </c>
      <c r="S20" s="80">
        <f t="shared" si="0"/>
        <v>2.0801865096054613</v>
      </c>
      <c r="T20" s="80">
        <f t="shared" si="0"/>
        <v>2.0609892568198993</v>
      </c>
      <c r="U20" s="80">
        <f t="shared" si="0"/>
        <v>2.0442615480061157</v>
      </c>
      <c r="V20" s="80">
        <f t="shared" si="0"/>
        <v>2.028317041299831</v>
      </c>
      <c r="W20" s="80">
        <f t="shared" si="0"/>
        <v>2.0008545437758274</v>
      </c>
      <c r="X20" s="80">
        <f t="shared" si="0"/>
        <v>1.9919108175868823</v>
      </c>
      <c r="Y20" s="80">
        <f t="shared" si="0"/>
        <v>1.9822360162554755</v>
      </c>
      <c r="Z20" s="80">
        <f t="shared" si="0"/>
        <v>1.9734343867212314</v>
      </c>
      <c r="AA20" s="80">
        <f t="shared" si="0"/>
        <v>1.964800840488057</v>
      </c>
      <c r="AB20" s="80">
        <f t="shared" si="0"/>
        <v>1.9365549096816197</v>
      </c>
      <c r="AC20" s="80">
        <f t="shared" ref="AC20:AF20" si="1">AC18+AC16+AC14+AC12+AC10+AC23</f>
        <v>1.9265207438302274</v>
      </c>
      <c r="AD20" s="80">
        <f t="shared" si="1"/>
        <v>1.9179243105042123</v>
      </c>
      <c r="AE20" s="80">
        <f t="shared" si="1"/>
        <v>1.9094966177639869</v>
      </c>
      <c r="AF20" s="80">
        <f t="shared" si="1"/>
        <v>1.8977173670996415</v>
      </c>
      <c r="AG20" s="80">
        <f t="shared" ref="AG20:AK20" si="2">AG18+AG16+AG14+AG12+AG10+AG23</f>
        <v>1.8874600065739928</v>
      </c>
      <c r="AH20" s="80">
        <f t="shared" si="2"/>
        <v>1.8764688937581575</v>
      </c>
      <c r="AI20" s="80">
        <f t="shared" si="2"/>
        <v>1.8672779895461016</v>
      </c>
      <c r="AJ20" s="80">
        <f t="shared" si="2"/>
        <v>1.8554342520987603</v>
      </c>
      <c r="AK20" s="80">
        <f t="shared" si="2"/>
        <v>1.8469787204451074</v>
      </c>
    </row>
    <row r="21" spans="1:37" x14ac:dyDescent="0.2">
      <c r="A21" s="78"/>
      <c r="B21" s="79" t="s">
        <v>91</v>
      </c>
      <c r="C21" s="78" t="s">
        <v>72</v>
      </c>
      <c r="D21" s="80">
        <f>D11+D13+D15+D17+D19+D24</f>
        <v>2.3025696455408848</v>
      </c>
      <c r="E21" s="80">
        <f t="shared" ref="E21:AB21" si="3">E11+E13+E15+E17+E19+E24</f>
        <v>2.3875899892615191</v>
      </c>
      <c r="F21" s="80">
        <f t="shared" si="3"/>
        <v>2.3903276349132443</v>
      </c>
      <c r="G21" s="80">
        <f t="shared" si="3"/>
        <v>2.3975748751656543</v>
      </c>
      <c r="H21" s="80">
        <f t="shared" si="3"/>
        <v>2.3702393032375779</v>
      </c>
      <c r="I21" s="80">
        <f t="shared" si="3"/>
        <v>2.3385732347720278</v>
      </c>
      <c r="J21" s="80">
        <f t="shared" si="3"/>
        <v>2.306782074703758</v>
      </c>
      <c r="K21" s="80">
        <f t="shared" si="3"/>
        <v>2.2713271398686219</v>
      </c>
      <c r="L21" s="80">
        <f t="shared" si="3"/>
        <v>2.2435127812594224</v>
      </c>
      <c r="M21" s="80">
        <f t="shared" si="3"/>
        <v>2.2024893731412418</v>
      </c>
      <c r="N21" s="80">
        <f t="shared" si="3"/>
        <v>2.1837821860236488</v>
      </c>
      <c r="O21" s="80">
        <f t="shared" si="3"/>
        <v>2.1697902353903995</v>
      </c>
      <c r="P21" s="80">
        <f t="shared" si="3"/>
        <v>2.1557272079397469</v>
      </c>
      <c r="Q21" s="80">
        <f t="shared" si="3"/>
        <v>2.1424652209368635</v>
      </c>
      <c r="R21" s="80">
        <f t="shared" si="3"/>
        <v>2.099722804127778</v>
      </c>
      <c r="S21" s="80">
        <f t="shared" si="3"/>
        <v>2.0801865096054613</v>
      </c>
      <c r="T21" s="80">
        <f t="shared" si="3"/>
        <v>2.0609892568198993</v>
      </c>
      <c r="U21" s="80">
        <f t="shared" si="3"/>
        <v>2.0442615480061157</v>
      </c>
      <c r="V21" s="80">
        <f t="shared" si="3"/>
        <v>2.028317041299831</v>
      </c>
      <c r="W21" s="80">
        <f t="shared" si="3"/>
        <v>2.0008545437758269</v>
      </c>
      <c r="X21" s="80">
        <f t="shared" si="3"/>
        <v>1.9919108175868825</v>
      </c>
      <c r="Y21" s="80">
        <f t="shared" si="3"/>
        <v>1.9822360162554755</v>
      </c>
      <c r="Z21" s="80">
        <f t="shared" si="3"/>
        <v>1.9734343867212312</v>
      </c>
      <c r="AA21" s="80">
        <f t="shared" si="3"/>
        <v>1.9648008404880573</v>
      </c>
      <c r="AB21" s="80">
        <f t="shared" si="3"/>
        <v>1.9365549096816197</v>
      </c>
      <c r="AC21" s="80">
        <f t="shared" ref="AC21:AF21" si="4">AC11+AC13+AC15+AC17+AC19+AC24</f>
        <v>1.9265207438302276</v>
      </c>
      <c r="AD21" s="80">
        <f t="shared" si="4"/>
        <v>1.9179243105042125</v>
      </c>
      <c r="AE21" s="80">
        <f t="shared" si="4"/>
        <v>1.9094966177639869</v>
      </c>
      <c r="AF21" s="80">
        <f t="shared" si="4"/>
        <v>1.8977173670996415</v>
      </c>
      <c r="AG21" s="80">
        <f t="shared" ref="AG21:AK21" si="5">AG11+AG13+AG15+AG17+AG19+AG24</f>
        <v>1.8874600065739928</v>
      </c>
      <c r="AH21" s="80">
        <f t="shared" si="5"/>
        <v>1.8764688937581577</v>
      </c>
      <c r="AI21" s="80">
        <f t="shared" si="5"/>
        <v>1.8672779895461016</v>
      </c>
      <c r="AJ21" s="80">
        <f t="shared" si="5"/>
        <v>1.8554342520987599</v>
      </c>
      <c r="AK21" s="80">
        <f t="shared" si="5"/>
        <v>1.8469787204451076</v>
      </c>
    </row>
    <row r="22" spans="1:37" x14ac:dyDescent="0.2">
      <c r="A22" s="74"/>
      <c r="B22" s="75" t="s">
        <v>92</v>
      </c>
      <c r="C22" s="69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</row>
    <row r="23" spans="1:37" x14ac:dyDescent="0.2">
      <c r="A23" s="78" t="s">
        <v>93</v>
      </c>
      <c r="B23" s="83" t="s">
        <v>94</v>
      </c>
      <c r="C23" s="78" t="s">
        <v>72</v>
      </c>
      <c r="D23" s="84">
        <f>'4. BL SDB'!H8</f>
        <v>0.12208388390490135</v>
      </c>
      <c r="E23" s="84">
        <f>'4. BL SDB'!I8</f>
        <v>0.12202087723567943</v>
      </c>
      <c r="F23" s="84">
        <f>'4. BL SDB'!J8</f>
        <v>0.12447504180591076</v>
      </c>
      <c r="G23" s="84">
        <f>'4. BL SDB'!K8</f>
        <v>0.12968207631711939</v>
      </c>
      <c r="H23" s="84">
        <f>'4. BL SDB'!L8</f>
        <v>0.12839026685953572</v>
      </c>
      <c r="I23" s="84">
        <f>'4. BL SDB'!M8</f>
        <v>0.13076508697597403</v>
      </c>
      <c r="J23" s="84">
        <f>'4. BL SDB'!N8</f>
        <v>0.13224218945597321</v>
      </c>
      <c r="K23" s="84">
        <f>'4. BL SDB'!O8</f>
        <v>0.13234350419237736</v>
      </c>
      <c r="L23" s="84">
        <f>'4. BL SDB'!P8</f>
        <v>0.13410515681313545</v>
      </c>
      <c r="M23" s="84">
        <f>'4. BL SDB'!Q8</f>
        <v>0.10754332409683218</v>
      </c>
      <c r="N23" s="84">
        <f>'4. BL SDB'!R8</f>
        <v>0.10936920553683913</v>
      </c>
      <c r="O23" s="84">
        <f>'4. BL SDB'!S8</f>
        <v>0.1099074467933986</v>
      </c>
      <c r="P23" s="84">
        <f>'4. BL SDB'!T8</f>
        <v>0.11209300098413189</v>
      </c>
      <c r="Q23" s="84">
        <f>'4. BL SDB'!U8</f>
        <v>0.11403948455994357</v>
      </c>
      <c r="R23" s="84">
        <f>'4. BL SDB'!V8</f>
        <v>9.6307466383391827E-2</v>
      </c>
      <c r="S23" s="84">
        <f>'4. BL SDB'!W8</f>
        <v>0.10190697283914202</v>
      </c>
      <c r="T23" s="84">
        <f>'4. BL SDB'!X8</f>
        <v>0.10745024388798173</v>
      </c>
      <c r="U23" s="84">
        <f>'4. BL SDB'!Y8</f>
        <v>0.1149075718099395</v>
      </c>
      <c r="V23" s="84">
        <f>'4. BL SDB'!Z8</f>
        <v>0.1228431536613802</v>
      </c>
      <c r="W23" s="84">
        <f>'4. BL SDB'!AA8</f>
        <v>0.11141775754079659</v>
      </c>
      <c r="X23" s="84">
        <f>'4. BL SDB'!AB8</f>
        <v>0.11872243968357468</v>
      </c>
      <c r="Y23" s="84">
        <f>'4. BL SDB'!AC8</f>
        <v>0.12556215374343693</v>
      </c>
      <c r="Z23" s="84">
        <f>'4. BL SDB'!AD8</f>
        <v>0.13355135996314865</v>
      </c>
      <c r="AA23" s="84">
        <f>'4. BL SDB'!AE8</f>
        <v>0.14189907299000612</v>
      </c>
      <c r="AB23" s="84">
        <f>'4. BL SDB'!AF8</f>
        <v>0.13082812389329432</v>
      </c>
      <c r="AC23" s="84">
        <f>'4. BL SDB'!AG8</f>
        <v>0.13815960189427651</v>
      </c>
      <c r="AD23" s="84">
        <f>'4. BL SDB'!AH8</f>
        <v>0.14711555550877176</v>
      </c>
      <c r="AE23" s="84">
        <f>'4. BL SDB'!AI8</f>
        <v>0.15638500458747417</v>
      </c>
      <c r="AF23" s="84">
        <f>'4. BL SDB'!AJ8</f>
        <v>0.16245542030115437</v>
      </c>
      <c r="AG23" s="84">
        <f>'4. BL SDB'!AK8</f>
        <v>0.16990665655187817</v>
      </c>
      <c r="AH23" s="84">
        <f>'4. BL SDB'!AL8</f>
        <v>0.17659294310763252</v>
      </c>
      <c r="AI23" s="84">
        <f>'4. BL SDB'!AM8</f>
        <v>0.18514610701268414</v>
      </c>
      <c r="AJ23" s="84">
        <f>'4. BL SDB'!AN8</f>
        <v>0.19122909612427907</v>
      </c>
      <c r="AK23" s="84">
        <f>'4. BL SDB'!AO8</f>
        <v>0.20087682235865417</v>
      </c>
    </row>
    <row r="24" spans="1:37" x14ac:dyDescent="0.2">
      <c r="A24" s="78" t="s">
        <v>95</v>
      </c>
      <c r="B24" s="83" t="s">
        <v>94</v>
      </c>
      <c r="C24" s="78" t="s">
        <v>72</v>
      </c>
      <c r="D24" s="84">
        <f>'9. FP SDB'!H8</f>
        <v>0.12208388390490135</v>
      </c>
      <c r="E24" s="84">
        <f>'9. FP SDB'!I8</f>
        <v>0.12202087723567943</v>
      </c>
      <c r="F24" s="84">
        <f>'9. FP SDB'!J8</f>
        <v>0.12447504180591076</v>
      </c>
      <c r="G24" s="84">
        <f>'9. FP SDB'!K8</f>
        <v>0.12968207631711939</v>
      </c>
      <c r="H24" s="84">
        <f>'9. FP SDB'!L8</f>
        <v>0.12839026685953572</v>
      </c>
      <c r="I24" s="84">
        <f>'9. FP SDB'!M8</f>
        <v>0.13076508697597403</v>
      </c>
      <c r="J24" s="84">
        <f>'9. FP SDB'!N8</f>
        <v>0.13224218945597321</v>
      </c>
      <c r="K24" s="84">
        <f>'9. FP SDB'!O8</f>
        <v>0.13234350419237736</v>
      </c>
      <c r="L24" s="84">
        <f>'9. FP SDB'!P8</f>
        <v>0.13410515681313545</v>
      </c>
      <c r="M24" s="84">
        <f>'9. FP SDB'!Q8</f>
        <v>0.10754332409683218</v>
      </c>
      <c r="N24" s="84">
        <f>'9. FP SDB'!R8</f>
        <v>0.10936920553683913</v>
      </c>
      <c r="O24" s="84">
        <f>'9. FP SDB'!S8</f>
        <v>0.1099074467933986</v>
      </c>
      <c r="P24" s="84">
        <f>'9. FP SDB'!T8</f>
        <v>0.11209300098413189</v>
      </c>
      <c r="Q24" s="84">
        <f>'9. FP SDB'!U8</f>
        <v>0.11403948455994357</v>
      </c>
      <c r="R24" s="84">
        <f>'9. FP SDB'!V8</f>
        <v>9.6307466383391827E-2</v>
      </c>
      <c r="S24" s="84">
        <f>'9. FP SDB'!W8</f>
        <v>0.10190697283914202</v>
      </c>
      <c r="T24" s="84">
        <f>'9. FP SDB'!X8</f>
        <v>0.10745024388798173</v>
      </c>
      <c r="U24" s="84">
        <f>'9. FP SDB'!Y8</f>
        <v>0.1149075718099395</v>
      </c>
      <c r="V24" s="84">
        <f>'9. FP SDB'!Z8</f>
        <v>0.1228431536613802</v>
      </c>
      <c r="W24" s="84">
        <f>'9. FP SDB'!AA8</f>
        <v>0.11141775754079659</v>
      </c>
      <c r="X24" s="84">
        <f>'9. FP SDB'!AB8</f>
        <v>0.11872243968357468</v>
      </c>
      <c r="Y24" s="84">
        <f>'9. FP SDB'!AC8</f>
        <v>0.12556215374343693</v>
      </c>
      <c r="Z24" s="84">
        <f>'9. FP SDB'!AD8</f>
        <v>0.13355135996314865</v>
      </c>
      <c r="AA24" s="84">
        <f>'9. FP SDB'!AE8</f>
        <v>0.14189907299000612</v>
      </c>
      <c r="AB24" s="84">
        <f>'9. FP SDB'!AF8</f>
        <v>0.13082812389329432</v>
      </c>
      <c r="AC24" s="84">
        <f>'9. FP SDB'!AG8</f>
        <v>0.13815960189427651</v>
      </c>
      <c r="AD24" s="84">
        <f>'9. FP SDB'!AH8</f>
        <v>0.14711555550877176</v>
      </c>
      <c r="AE24" s="84">
        <f>'9. FP SDB'!AI8</f>
        <v>0.15638500458747417</v>
      </c>
      <c r="AF24" s="84">
        <f>'9. FP SDB'!AJ8</f>
        <v>0.16245542030115437</v>
      </c>
      <c r="AG24" s="84">
        <f>'9. FP SDB'!AK8</f>
        <v>0.16990665655187817</v>
      </c>
      <c r="AH24" s="84">
        <f>'9. FP SDB'!AL8</f>
        <v>0.17659294310763252</v>
      </c>
      <c r="AI24" s="84">
        <f>'9. FP SDB'!AM8</f>
        <v>0.18514610701268414</v>
      </c>
      <c r="AJ24" s="84">
        <f>'9. FP SDB'!AN8</f>
        <v>0.19122909612427907</v>
      </c>
      <c r="AK24" s="84">
        <f>'9. FP SDB'!AO8</f>
        <v>0.20087682235865417</v>
      </c>
    </row>
    <row r="25" spans="1:37" x14ac:dyDescent="0.2">
      <c r="A25" s="78" t="s">
        <v>96</v>
      </c>
      <c r="B25" s="79" t="s">
        <v>97</v>
      </c>
      <c r="C25" s="78" t="s">
        <v>72</v>
      </c>
      <c r="D25" s="80">
        <f>'4. BL SDB'!H9</f>
        <v>0.13809513836401655</v>
      </c>
      <c r="E25" s="80">
        <f>'4. BL SDB'!I9</f>
        <v>0.12167392291583878</v>
      </c>
      <c r="F25" s="80">
        <f>'4. BL SDB'!J9</f>
        <v>0.12290427653809211</v>
      </c>
      <c r="G25" s="80">
        <f>'4. BL SDB'!K9</f>
        <v>0.12570752378860917</v>
      </c>
      <c r="H25" s="80">
        <f>'4. BL SDB'!L9</f>
        <v>0.12744701350767462</v>
      </c>
      <c r="I25" s="80">
        <f>'4. BL SDB'!M9</f>
        <v>0.129405433496526</v>
      </c>
      <c r="J25" s="80">
        <f>'4. BL SDB'!N9</f>
        <v>0.1296273782483528</v>
      </c>
      <c r="K25" s="80">
        <f>'4. BL SDB'!O9</f>
        <v>0.13131569314856772</v>
      </c>
      <c r="L25" s="80">
        <f>'4. BL SDB'!P9</f>
        <v>0.14323177555371291</v>
      </c>
      <c r="M25" s="80">
        <f>'4. BL SDB'!Q9</f>
        <v>0.15769335095559045</v>
      </c>
      <c r="N25" s="80">
        <f>'4. BL SDB'!R9</f>
        <v>0.1782264195131904</v>
      </c>
      <c r="O25" s="80">
        <f>'4. BL SDB'!S9</f>
        <v>0.19275661140299905</v>
      </c>
      <c r="P25" s="80">
        <f>'4. BL SDB'!T9</f>
        <v>0.20900519304438481</v>
      </c>
      <c r="Q25" s="80">
        <f>'4. BL SDB'!U9</f>
        <v>0.22421366362308026</v>
      </c>
      <c r="R25" s="80">
        <f>'4. BL SDB'!V9</f>
        <v>0.24922406225561433</v>
      </c>
      <c r="S25" s="80">
        <f>'4. BL SDB'!W9</f>
        <v>0.274359863233681</v>
      </c>
      <c r="T25" s="80">
        <f>'4. BL SDB'!X9</f>
        <v>0.29910038706808262</v>
      </c>
      <c r="U25" s="80">
        <f>'4. BL SDB'!Y9</f>
        <v>0.32328542380382386</v>
      </c>
      <c r="V25" s="80">
        <f>'4. BL SDB'!Z9</f>
        <v>0.34716551236154913</v>
      </c>
      <c r="W25" s="80">
        <f>'4. BL SDB'!AA9</f>
        <v>0.36320261376496932</v>
      </c>
      <c r="X25" s="80">
        <f>'4. BL SDB'!AB9</f>
        <v>0.37945102209669224</v>
      </c>
      <c r="Y25" s="80">
        <f>'4. BL SDB'!AC9</f>
        <v>0.39596553748796159</v>
      </c>
      <c r="Z25" s="80">
        <f>'4. BL SDB'!AD9</f>
        <v>0.4127563732419175</v>
      </c>
      <c r="AA25" s="80">
        <f>'4. BL SDB'!AE9</f>
        <v>0.42973763250194907</v>
      </c>
      <c r="AB25" s="80">
        <f>'4. BL SDB'!AF9</f>
        <v>0.44691261421167461</v>
      </c>
      <c r="AC25" s="80">
        <f>'4. BL SDB'!AG9</f>
        <v>0.46427825806404899</v>
      </c>
      <c r="AD25" s="80">
        <f>'4. BL SDB'!AH9</f>
        <v>0.48183064500455952</v>
      </c>
      <c r="AE25" s="80">
        <f>'4. BL SDB'!AI9</f>
        <v>0.49952778682348731</v>
      </c>
      <c r="AF25" s="80">
        <f>'4. BL SDB'!AJ9</f>
        <v>0.51737745320151296</v>
      </c>
      <c r="AG25" s="80">
        <f>'4. BL SDB'!AK9</f>
        <v>0.53508604997788534</v>
      </c>
      <c r="AH25" s="80">
        <f>'4. BL SDB'!AL9</f>
        <v>0.55276344934947486</v>
      </c>
      <c r="AI25" s="80">
        <f>'4. BL SDB'!AM9</f>
        <v>0.57050751746658279</v>
      </c>
      <c r="AJ25" s="80">
        <f>'4. BL SDB'!AN9</f>
        <v>0.5884342440255188</v>
      </c>
      <c r="AK25" s="80">
        <f>'4. BL SDB'!AO9</f>
        <v>0.60653750191354683</v>
      </c>
    </row>
    <row r="26" spans="1:37" ht="14.45" customHeight="1" x14ac:dyDescent="0.2">
      <c r="A26" s="78" t="s">
        <v>98</v>
      </c>
      <c r="B26" s="79" t="s">
        <v>97</v>
      </c>
      <c r="C26" s="78" t="s">
        <v>72</v>
      </c>
      <c r="D26" s="80">
        <f>'9. FP SDB'!H9</f>
        <v>0.13809513836401655</v>
      </c>
      <c r="E26" s="80">
        <f>'9. FP SDB'!I9</f>
        <v>0.12167392291583878</v>
      </c>
      <c r="F26" s="80">
        <f>'9. FP SDB'!J9</f>
        <v>0.12290427653809211</v>
      </c>
      <c r="G26" s="80">
        <f>'9. FP SDB'!K9</f>
        <v>0.12570752378860917</v>
      </c>
      <c r="H26" s="80">
        <f>'9. FP SDB'!L9</f>
        <v>0.12744701350767462</v>
      </c>
      <c r="I26" s="80">
        <f>'9. FP SDB'!M9</f>
        <v>0.129405433496526</v>
      </c>
      <c r="J26" s="80">
        <f>'9. FP SDB'!N9</f>
        <v>0.1296273782483528</v>
      </c>
      <c r="K26" s="80">
        <f>'9. FP SDB'!O9</f>
        <v>0.13131569314856772</v>
      </c>
      <c r="L26" s="80">
        <f>'9. FP SDB'!P9</f>
        <v>0.14323177555371291</v>
      </c>
      <c r="M26" s="80">
        <f>'9. FP SDB'!Q9</f>
        <v>0.15769335095559045</v>
      </c>
      <c r="N26" s="80">
        <f>'9. FP SDB'!R9</f>
        <v>0.1782264195131904</v>
      </c>
      <c r="O26" s="80">
        <f>'9. FP SDB'!S9</f>
        <v>0.19275661140299905</v>
      </c>
      <c r="P26" s="80">
        <f>'9. FP SDB'!T9</f>
        <v>0.20900519304438481</v>
      </c>
      <c r="Q26" s="80">
        <f>'9. FP SDB'!U9</f>
        <v>0.22421366362308026</v>
      </c>
      <c r="R26" s="80">
        <f>'9. FP SDB'!V9</f>
        <v>0.24922406225561433</v>
      </c>
      <c r="S26" s="80">
        <f>'9. FP SDB'!W9</f>
        <v>0.274359863233681</v>
      </c>
      <c r="T26" s="80">
        <f>'9. FP SDB'!X9</f>
        <v>0.29910038706808262</v>
      </c>
      <c r="U26" s="80">
        <f>'9. FP SDB'!Y9</f>
        <v>0.32328542380382386</v>
      </c>
      <c r="V26" s="80">
        <f>'9. FP SDB'!Z9</f>
        <v>0.34716551236154913</v>
      </c>
      <c r="W26" s="80">
        <f>'9. FP SDB'!AA9</f>
        <v>0.36320261376496932</v>
      </c>
      <c r="X26" s="80">
        <f>'9. FP SDB'!AB9</f>
        <v>0.37945102209669224</v>
      </c>
      <c r="Y26" s="80">
        <f>'9. FP SDB'!AC9</f>
        <v>0.39596553748796159</v>
      </c>
      <c r="Z26" s="80">
        <f>'9. FP SDB'!AD9</f>
        <v>0.4127563732419175</v>
      </c>
      <c r="AA26" s="80">
        <f>'9. FP SDB'!AE9</f>
        <v>0.42973763250194907</v>
      </c>
      <c r="AB26" s="80">
        <f>'9. FP SDB'!AF9</f>
        <v>0.44691261421167461</v>
      </c>
      <c r="AC26" s="80">
        <f>'9. FP SDB'!AG9</f>
        <v>0.46427825806404899</v>
      </c>
      <c r="AD26" s="80">
        <f>'9. FP SDB'!AH9</f>
        <v>0.48183064500455952</v>
      </c>
      <c r="AE26" s="80">
        <f>'9. FP SDB'!AI9</f>
        <v>0.49952778682348731</v>
      </c>
      <c r="AF26" s="80">
        <f>'9. FP SDB'!AJ9</f>
        <v>0.51737745320151296</v>
      </c>
      <c r="AG26" s="80">
        <f>'9. FP SDB'!AK9</f>
        <v>0.53508604997788534</v>
      </c>
      <c r="AH26" s="80">
        <f>'9. FP SDB'!AL9</f>
        <v>0.55276344934947486</v>
      </c>
      <c r="AI26" s="80">
        <f>'9. FP SDB'!AM9</f>
        <v>0.57050751746658279</v>
      </c>
      <c r="AJ26" s="80">
        <f>'9. FP SDB'!AN9</f>
        <v>0.5884342440255188</v>
      </c>
      <c r="AK26" s="80">
        <f>'9. FP SDB'!AO9</f>
        <v>0.60653750191354683</v>
      </c>
    </row>
    <row r="27" spans="1:37" x14ac:dyDescent="0.2">
      <c r="A27" s="85"/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</row>
    <row r="28" spans="1:37" x14ac:dyDescent="0.2">
      <c r="A28" s="63"/>
      <c r="B28" s="63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</row>
    <row r="29" spans="1:37" ht="15.75" x14ac:dyDescent="0.25">
      <c r="A29" s="87" t="s">
        <v>99</v>
      </c>
      <c r="B29" s="63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</row>
    <row r="30" spans="1:37" ht="45" x14ac:dyDescent="0.2">
      <c r="A30" s="88"/>
      <c r="B30" s="89"/>
      <c r="C30" s="90" t="str">
        <f t="shared" ref="C30:AA30" si="6">H5</f>
        <v>2020-21</v>
      </c>
      <c r="D30" s="90" t="str">
        <f t="shared" si="6"/>
        <v>2021-22</v>
      </c>
      <c r="E30" s="90" t="str">
        <f t="shared" si="6"/>
        <v>2022-23</v>
      </c>
      <c r="F30" s="90" t="str">
        <f t="shared" si="6"/>
        <v>2023-24</v>
      </c>
      <c r="G30" s="90" t="str">
        <f t="shared" si="6"/>
        <v>2024-25</v>
      </c>
      <c r="H30" s="90" t="str">
        <f t="shared" si="6"/>
        <v>2025-26</v>
      </c>
      <c r="I30" s="90" t="str">
        <f t="shared" si="6"/>
        <v>2026-27</v>
      </c>
      <c r="J30" s="90" t="str">
        <f t="shared" si="6"/>
        <v>2027-28</v>
      </c>
      <c r="K30" s="90" t="str">
        <f t="shared" si="6"/>
        <v>2028-29</v>
      </c>
      <c r="L30" s="90" t="str">
        <f t="shared" si="6"/>
        <v>2029-30</v>
      </c>
      <c r="M30" s="90" t="str">
        <f t="shared" si="6"/>
        <v>2030-31</v>
      </c>
      <c r="N30" s="90" t="str">
        <f t="shared" si="6"/>
        <v>2031-32</v>
      </c>
      <c r="O30" s="90" t="str">
        <f t="shared" si="6"/>
        <v>2032-33</v>
      </c>
      <c r="P30" s="90" t="str">
        <f t="shared" si="6"/>
        <v>2033-34</v>
      </c>
      <c r="Q30" s="90" t="str">
        <f t="shared" si="6"/>
        <v>2034-35</v>
      </c>
      <c r="R30" s="90" t="str">
        <f t="shared" si="6"/>
        <v>2035-36</v>
      </c>
      <c r="S30" s="90" t="str">
        <f t="shared" si="6"/>
        <v>2036-37</v>
      </c>
      <c r="T30" s="90" t="str">
        <f t="shared" si="6"/>
        <v>2037-38</v>
      </c>
      <c r="U30" s="90" t="str">
        <f t="shared" si="6"/>
        <v>2038-39</v>
      </c>
      <c r="V30" s="90" t="str">
        <f t="shared" si="6"/>
        <v>2039-40</v>
      </c>
      <c r="W30" s="90" t="str">
        <f t="shared" si="6"/>
        <v>2040-41</v>
      </c>
      <c r="X30" s="90" t="str">
        <f t="shared" si="6"/>
        <v>2041-42</v>
      </c>
      <c r="Y30" s="90" t="str">
        <f t="shared" si="6"/>
        <v>2042-43</v>
      </c>
      <c r="Z30" s="90" t="str">
        <f t="shared" si="6"/>
        <v>2043-44</v>
      </c>
      <c r="AA30" s="90" t="str">
        <f t="shared" si="6"/>
        <v>2044-45</v>
      </c>
      <c r="AB30" s="90" t="str">
        <f t="shared" ref="AB30" si="7">AG5</f>
        <v>2045-46</v>
      </c>
      <c r="AC30" s="90" t="str">
        <f t="shared" ref="AC30" si="8">AH5</f>
        <v>2046-47</v>
      </c>
      <c r="AD30" s="90" t="str">
        <f t="shared" ref="AD30" si="9">AI5</f>
        <v>2047-48</v>
      </c>
      <c r="AE30" s="90" t="str">
        <f t="shared" ref="AE30" si="10">AJ5</f>
        <v>2048-49</v>
      </c>
      <c r="AF30" s="90" t="str">
        <f t="shared" ref="AF30" si="11">AK5</f>
        <v>2049-50</v>
      </c>
    </row>
    <row r="31" spans="1:37" x14ac:dyDescent="0.2">
      <c r="A31" s="91"/>
      <c r="B31" s="92" t="s">
        <v>104</v>
      </c>
      <c r="C31" s="93">
        <f>'4. BL SDB'!L10</f>
        <v>-9.4325335186110082E-4</v>
      </c>
      <c r="D31" s="93">
        <f>'4. BL SDB'!M10</f>
        <v>-1.3596534794480253E-3</v>
      </c>
      <c r="E31" s="93">
        <f>'4. BL SDB'!N10</f>
        <v>-2.6148112076204155E-3</v>
      </c>
      <c r="F31" s="93">
        <f>'4. BL SDB'!O10</f>
        <v>-1.0278110438096399E-3</v>
      </c>
      <c r="G31" s="93">
        <f>'4. BL SDB'!P10</f>
        <v>9.1266187405774635E-3</v>
      </c>
      <c r="H31" s="93">
        <f>'4. BL SDB'!Q10</f>
        <v>5.0150026858758273E-2</v>
      </c>
      <c r="I31" s="93">
        <f>'4. BL SDB'!R10</f>
        <v>6.8857213976351278E-2</v>
      </c>
      <c r="J31" s="93">
        <f>'4. BL SDB'!S10</f>
        <v>8.2849164609600442E-2</v>
      </c>
      <c r="K31" s="93">
        <f>'4. BL SDB'!T10</f>
        <v>9.6912192060252922E-2</v>
      </c>
      <c r="L31" s="93">
        <f>'4. BL SDB'!U10</f>
        <v>0.11017417906313669</v>
      </c>
      <c r="M31" s="93">
        <f>'4. BL SDB'!V10</f>
        <v>0.1529165958722225</v>
      </c>
      <c r="N31" s="93">
        <f>'4. BL SDB'!W10</f>
        <v>0.17245289039453898</v>
      </c>
      <c r="O31" s="93">
        <f>'4. BL SDB'!X10</f>
        <v>0.19165014318010087</v>
      </c>
      <c r="P31" s="93">
        <f>'4. BL SDB'!Y10</f>
        <v>0.20837785199388437</v>
      </c>
      <c r="Q31" s="93">
        <f>'4. BL SDB'!Z10</f>
        <v>0.22432235870016892</v>
      </c>
      <c r="R31" s="93">
        <f>'4. BL SDB'!AA10</f>
        <v>0.25178485622417274</v>
      </c>
      <c r="S31" s="93">
        <f>'4. BL SDB'!AB10</f>
        <v>0.26072858241311758</v>
      </c>
      <c r="T31" s="93">
        <f>'4. BL SDB'!AC10</f>
        <v>0.27040338374452466</v>
      </c>
      <c r="U31" s="93">
        <f>'4. BL SDB'!AD10</f>
        <v>0.27920501327876884</v>
      </c>
      <c r="V31" s="93">
        <f>'4. BL SDB'!AE10</f>
        <v>0.28783855951194293</v>
      </c>
      <c r="W31" s="93">
        <f>'4. BL SDB'!AF10</f>
        <v>0.31608449031838026</v>
      </c>
      <c r="X31" s="93">
        <f>'4. BL SDB'!AG10</f>
        <v>0.32611865616977248</v>
      </c>
      <c r="Y31" s="93">
        <f>'4. BL SDB'!AH10</f>
        <v>0.33471508949578777</v>
      </c>
      <c r="Z31" s="93">
        <f>'4. BL SDB'!AI10</f>
        <v>0.34314278223601313</v>
      </c>
      <c r="AA31" s="93">
        <f>'4. BL SDB'!AJ10</f>
        <v>0.35492203290035862</v>
      </c>
      <c r="AB31" s="93">
        <f>'4. BL SDB'!AK10</f>
        <v>0.36517939342600714</v>
      </c>
      <c r="AC31" s="93">
        <f>'4. BL SDB'!AL10</f>
        <v>0.37617050624184234</v>
      </c>
      <c r="AD31" s="93">
        <f>'4. BL SDB'!AM10</f>
        <v>0.38536141045389866</v>
      </c>
      <c r="AE31" s="93">
        <f>'4. BL SDB'!AN10</f>
        <v>0.39720514790123973</v>
      </c>
      <c r="AF31" s="93">
        <f>'4. BL SDB'!AO10</f>
        <v>0.40566067955489266</v>
      </c>
    </row>
    <row r="32" spans="1:37" x14ac:dyDescent="0.2">
      <c r="A32" s="63"/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</row>
    <row r="33" spans="1:28" x14ac:dyDescent="0.2">
      <c r="A33" s="63"/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</row>
    <row r="34" spans="1:28" x14ac:dyDescent="0.2">
      <c r="A34" s="63"/>
      <c r="B34" s="63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</row>
    <row r="35" spans="1:28" x14ac:dyDescent="0.2">
      <c r="A35" s="94"/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</row>
    <row r="36" spans="1:28" x14ac:dyDescent="0.2">
      <c r="A36" s="94"/>
      <c r="B36" s="94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</row>
    <row r="37" spans="1:28" x14ac:dyDescent="0.2">
      <c r="A37" s="94"/>
      <c r="B37" s="94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</row>
    <row r="38" spans="1:28" x14ac:dyDescent="0.2">
      <c r="A38" s="94"/>
      <c r="B38" s="94"/>
      <c r="C38" s="95"/>
      <c r="D38" s="95"/>
      <c r="E38" s="95"/>
      <c r="F38" s="95"/>
      <c r="G38" s="95"/>
      <c r="H38" s="95"/>
      <c r="I38" s="95"/>
      <c r="J38" s="95"/>
      <c r="K38" s="95"/>
      <c r="L38" s="96"/>
      <c r="M38" s="95"/>
      <c r="N38" s="97"/>
      <c r="O38" s="95"/>
      <c r="P38" s="98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</row>
    <row r="39" spans="1:28" x14ac:dyDescent="0.2">
      <c r="A39" s="94"/>
      <c r="B39" s="94"/>
      <c r="C39" s="95"/>
      <c r="D39" s="95"/>
      <c r="E39" s="95"/>
      <c r="F39" s="95"/>
      <c r="G39" s="95"/>
      <c r="H39" s="95"/>
      <c r="I39" s="95"/>
      <c r="J39" s="95"/>
      <c r="K39" s="95"/>
      <c r="L39" s="96"/>
      <c r="M39" s="95"/>
      <c r="N39" s="97"/>
      <c r="O39" s="95"/>
      <c r="P39" s="98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</row>
    <row r="40" spans="1:28" x14ac:dyDescent="0.2">
      <c r="A40" s="94"/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</row>
    <row r="41" spans="1:28" x14ac:dyDescent="0.2">
      <c r="A41" s="63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</row>
    <row r="42" spans="1:28" x14ac:dyDescent="0.2">
      <c r="A42" s="63"/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</row>
    <row r="43" spans="1:28" x14ac:dyDescent="0.2">
      <c r="A43" s="63"/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</row>
    <row r="44" spans="1:28" x14ac:dyDescent="0.2">
      <c r="A44" s="63"/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</row>
    <row r="45" spans="1:28" x14ac:dyDescent="0.2">
      <c r="A45" s="63"/>
      <c r="B45" s="63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</row>
    <row r="46" spans="1:28" x14ac:dyDescent="0.2">
      <c r="A46" s="63"/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</row>
    <row r="47" spans="1:28" x14ac:dyDescent="0.2">
      <c r="A47" s="63"/>
      <c r="B47" s="6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</row>
    <row r="48" spans="1:28" x14ac:dyDescent="0.2">
      <c r="A48" s="63"/>
      <c r="B48" s="63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</row>
    <row r="49" spans="1:28" x14ac:dyDescent="0.2">
      <c r="A49" s="63"/>
      <c r="B49" s="63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</row>
    <row r="50" spans="1:28" x14ac:dyDescent="0.2">
      <c r="A50" s="63"/>
      <c r="B50" s="63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</row>
    <row r="51" spans="1:28" x14ac:dyDescent="0.2">
      <c r="A51" s="63"/>
      <c r="B51" s="63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4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</row>
    <row r="52" spans="1:28" x14ac:dyDescent="0.2">
      <c r="A52" s="63"/>
      <c r="B52" s="63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</row>
    <row r="53" spans="1:28" x14ac:dyDescent="0.2">
      <c r="A53" s="63"/>
      <c r="B53" s="63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</row>
    <row r="54" spans="1:28" x14ac:dyDescent="0.2">
      <c r="A54" s="63"/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  <c r="X54" s="64"/>
      <c r="Y54" s="64"/>
      <c r="Z54" s="64"/>
      <c r="AA54" s="64"/>
      <c r="AB54" s="64"/>
    </row>
    <row r="55" spans="1:28" x14ac:dyDescent="0.2">
      <c r="A55" s="63"/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4"/>
      <c r="AB55" s="64"/>
    </row>
    <row r="56" spans="1:28" x14ac:dyDescent="0.2">
      <c r="A56" s="63"/>
      <c r="B56" s="63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</row>
    <row r="57" spans="1:28" x14ac:dyDescent="0.2">
      <c r="A57" s="63"/>
      <c r="B57" s="63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</row>
    <row r="58" spans="1:28" x14ac:dyDescent="0.2">
      <c r="A58" s="99"/>
      <c r="B58" s="99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</row>
    <row r="59" spans="1:28" x14ac:dyDescent="0.2">
      <c r="A59" s="99"/>
      <c r="B59" s="99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</row>
    <row r="60" spans="1:28" x14ac:dyDescent="0.2">
      <c r="A60" s="99"/>
      <c r="B60" s="99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</row>
    <row r="61" spans="1:28" x14ac:dyDescent="0.2">
      <c r="A61" s="63"/>
      <c r="B61" s="101"/>
      <c r="C61" s="102"/>
      <c r="D61" s="102"/>
      <c r="E61" s="102"/>
      <c r="F61" s="102"/>
      <c r="G61" s="102"/>
      <c r="H61" s="102"/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</row>
    <row r="62" spans="1:28" x14ac:dyDescent="0.2">
      <c r="A62" s="99"/>
      <c r="B62" s="99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</row>
    <row r="63" spans="1:28" x14ac:dyDescent="0.2">
      <c r="A63" s="99"/>
      <c r="B63" s="99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</row>
    <row r="64" spans="1:28" ht="15.75" x14ac:dyDescent="0.25">
      <c r="A64" s="87" t="s">
        <v>105</v>
      </c>
      <c r="B64" s="63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</row>
    <row r="65" spans="1:32" ht="45" x14ac:dyDescent="0.2">
      <c r="A65" s="103"/>
      <c r="B65" s="104"/>
      <c r="C65" s="90" t="str">
        <f t="shared" ref="C65:AA65" si="12">H5</f>
        <v>2020-21</v>
      </c>
      <c r="D65" s="90" t="str">
        <f t="shared" si="12"/>
        <v>2021-22</v>
      </c>
      <c r="E65" s="90" t="str">
        <f t="shared" si="12"/>
        <v>2022-23</v>
      </c>
      <c r="F65" s="90" t="str">
        <f t="shared" si="12"/>
        <v>2023-24</v>
      </c>
      <c r="G65" s="90" t="str">
        <f t="shared" si="12"/>
        <v>2024-25</v>
      </c>
      <c r="H65" s="90" t="str">
        <f t="shared" si="12"/>
        <v>2025-26</v>
      </c>
      <c r="I65" s="90" t="str">
        <f t="shared" si="12"/>
        <v>2026-27</v>
      </c>
      <c r="J65" s="90" t="str">
        <f t="shared" si="12"/>
        <v>2027-28</v>
      </c>
      <c r="K65" s="90" t="str">
        <f t="shared" si="12"/>
        <v>2028-29</v>
      </c>
      <c r="L65" s="90" t="str">
        <f t="shared" si="12"/>
        <v>2029-30</v>
      </c>
      <c r="M65" s="90" t="str">
        <f t="shared" si="12"/>
        <v>2030-31</v>
      </c>
      <c r="N65" s="90" t="str">
        <f t="shared" si="12"/>
        <v>2031-32</v>
      </c>
      <c r="O65" s="90" t="str">
        <f t="shared" si="12"/>
        <v>2032-33</v>
      </c>
      <c r="P65" s="90" t="str">
        <f t="shared" si="12"/>
        <v>2033-34</v>
      </c>
      <c r="Q65" s="90" t="str">
        <f t="shared" si="12"/>
        <v>2034-35</v>
      </c>
      <c r="R65" s="90" t="str">
        <f t="shared" si="12"/>
        <v>2035-36</v>
      </c>
      <c r="S65" s="90" t="str">
        <f t="shared" si="12"/>
        <v>2036-37</v>
      </c>
      <c r="T65" s="90" t="str">
        <f t="shared" si="12"/>
        <v>2037-38</v>
      </c>
      <c r="U65" s="90" t="str">
        <f t="shared" si="12"/>
        <v>2038-39</v>
      </c>
      <c r="V65" s="90" t="str">
        <f t="shared" si="12"/>
        <v>2039-40</v>
      </c>
      <c r="W65" s="90" t="str">
        <f t="shared" si="12"/>
        <v>2040-41</v>
      </c>
      <c r="X65" s="90" t="str">
        <f t="shared" si="12"/>
        <v>2041-42</v>
      </c>
      <c r="Y65" s="90" t="str">
        <f t="shared" si="12"/>
        <v>2042-43</v>
      </c>
      <c r="Z65" s="90" t="str">
        <f t="shared" si="12"/>
        <v>2043-44</v>
      </c>
      <c r="AA65" s="90" t="str">
        <f t="shared" si="12"/>
        <v>2044-45</v>
      </c>
      <c r="AB65" s="90" t="str">
        <f t="shared" ref="AB65" si="13">AG5</f>
        <v>2045-46</v>
      </c>
      <c r="AC65" s="90" t="str">
        <f t="shared" ref="AC65" si="14">AH5</f>
        <v>2046-47</v>
      </c>
      <c r="AD65" s="90" t="str">
        <f t="shared" ref="AD65" si="15">AI5</f>
        <v>2047-48</v>
      </c>
      <c r="AE65" s="90" t="str">
        <f t="shared" ref="AE65" si="16">AJ5</f>
        <v>2048-49</v>
      </c>
      <c r="AF65" s="90" t="str">
        <f t="shared" ref="AF65" si="17">AK5</f>
        <v>2049-50</v>
      </c>
    </row>
    <row r="66" spans="1:32" x14ac:dyDescent="0.2">
      <c r="A66" s="105"/>
      <c r="B66" s="92" t="s">
        <v>104</v>
      </c>
      <c r="C66" s="93">
        <f>'9. FP SDB'!L10</f>
        <v>-9.4325335186110082E-4</v>
      </c>
      <c r="D66" s="93">
        <f>'9. FP SDB'!M10</f>
        <v>-1.3596534794480253E-3</v>
      </c>
      <c r="E66" s="93">
        <f>'9. FP SDB'!N10</f>
        <v>-2.6148112076204155E-3</v>
      </c>
      <c r="F66" s="93">
        <f>'9. FP SDB'!O10</f>
        <v>-1.0278110438096399E-3</v>
      </c>
      <c r="G66" s="93">
        <f>'9. FP SDB'!P10</f>
        <v>9.1266187405774635E-3</v>
      </c>
      <c r="H66" s="93">
        <f>'9. FP SDB'!Q10</f>
        <v>5.0150026858758273E-2</v>
      </c>
      <c r="I66" s="93">
        <f>'9. FP SDB'!R10</f>
        <v>6.8857213976351278E-2</v>
      </c>
      <c r="J66" s="93">
        <f>'9. FP SDB'!S10</f>
        <v>8.2849164609600442E-2</v>
      </c>
      <c r="K66" s="93">
        <f>'9. FP SDB'!T10</f>
        <v>9.6912192060252922E-2</v>
      </c>
      <c r="L66" s="93">
        <f>'9. FP SDB'!U10</f>
        <v>0.11017417906313669</v>
      </c>
      <c r="M66" s="93">
        <f>'9. FP SDB'!V10</f>
        <v>0.1529165958722225</v>
      </c>
      <c r="N66" s="93">
        <f>'9. FP SDB'!W10</f>
        <v>0.17245289039453898</v>
      </c>
      <c r="O66" s="93">
        <f>'9. FP SDB'!X10</f>
        <v>0.19165014318010087</v>
      </c>
      <c r="P66" s="93">
        <f>'9. FP SDB'!Y10</f>
        <v>0.20837785199388437</v>
      </c>
      <c r="Q66" s="93">
        <f>'9. FP SDB'!Z10</f>
        <v>0.22432235870016892</v>
      </c>
      <c r="R66" s="93">
        <f>'9. FP SDB'!AA10</f>
        <v>0.25178485622417274</v>
      </c>
      <c r="S66" s="93">
        <f>'9. FP SDB'!AB10</f>
        <v>0.26072858241311758</v>
      </c>
      <c r="T66" s="93">
        <f>'9. FP SDB'!AC10</f>
        <v>0.27040338374452466</v>
      </c>
      <c r="U66" s="93">
        <f>'9. FP SDB'!AD10</f>
        <v>0.27920501327876884</v>
      </c>
      <c r="V66" s="93">
        <f>'9. FP SDB'!AE10</f>
        <v>0.28783855951194293</v>
      </c>
      <c r="W66" s="93">
        <f>'9. FP SDB'!AF10</f>
        <v>0.31608449031838026</v>
      </c>
      <c r="X66" s="93">
        <f>'9. FP SDB'!AG10</f>
        <v>0.32611865616977248</v>
      </c>
      <c r="Y66" s="93">
        <f>'9. FP SDB'!AH10</f>
        <v>0.33471508949578777</v>
      </c>
      <c r="Z66" s="93">
        <f>'9. FP SDB'!AI10</f>
        <v>0.34314278223601313</v>
      </c>
      <c r="AA66" s="93">
        <f>'9. FP SDB'!AJ10</f>
        <v>0.35492203290035862</v>
      </c>
      <c r="AB66" s="93">
        <f>'9. FP SDB'!AK10</f>
        <v>0.36517939342600714</v>
      </c>
      <c r="AC66" s="93">
        <f>'9. FP SDB'!AL10</f>
        <v>0.37617050624184234</v>
      </c>
      <c r="AD66" s="93">
        <f>'9. FP SDB'!AM10</f>
        <v>0.38536141045389866</v>
      </c>
      <c r="AE66" s="93">
        <f>'9. FP SDB'!AN10</f>
        <v>0.39720514790123973</v>
      </c>
      <c r="AF66" s="93">
        <f>'9. FP SDB'!AO10</f>
        <v>0.40566067955489266</v>
      </c>
    </row>
    <row r="67" spans="1:32" x14ac:dyDescent="0.2">
      <c r="A67" s="106"/>
      <c r="B67" s="101"/>
      <c r="C67" s="102"/>
      <c r="D67" s="102"/>
      <c r="E67" s="102"/>
      <c r="F67" s="102"/>
      <c r="G67" s="102"/>
      <c r="H67" s="102"/>
      <c r="I67" s="107"/>
      <c r="J67" s="102"/>
      <c r="K67" s="102"/>
      <c r="L67" s="102"/>
      <c r="M67" s="102"/>
      <c r="N67" s="102"/>
      <c r="O67" s="64"/>
      <c r="P67" s="64"/>
      <c r="Q67" s="64"/>
      <c r="R67" s="64"/>
      <c r="S67" s="64"/>
      <c r="T67" s="64"/>
      <c r="U67" s="64"/>
      <c r="V67" s="64"/>
      <c r="W67" s="64"/>
      <c r="X67" s="64"/>
      <c r="Y67" s="64"/>
      <c r="Z67" s="64"/>
      <c r="AA67" s="64"/>
      <c r="AB67" s="64"/>
    </row>
    <row r="68" spans="1:32" x14ac:dyDescent="0.2">
      <c r="A68" s="99"/>
      <c r="B68" s="99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</row>
    <row r="69" spans="1:32" x14ac:dyDescent="0.2">
      <c r="A69" s="99"/>
      <c r="B69" s="99"/>
      <c r="C69" s="100"/>
      <c r="D69" s="100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</row>
    <row r="70" spans="1:32" x14ac:dyDescent="0.2">
      <c r="A70" s="99"/>
      <c r="B70" s="99"/>
      <c r="C70" s="100"/>
      <c r="D70" s="100"/>
      <c r="E70" s="100"/>
      <c r="F70" s="100"/>
      <c r="G70" s="100"/>
      <c r="H70" s="100"/>
      <c r="I70" s="100"/>
      <c r="J70" s="100"/>
      <c r="K70" s="100"/>
      <c r="L70" s="100"/>
      <c r="M70" s="100"/>
      <c r="N70" s="100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</row>
    <row r="71" spans="1:32" x14ac:dyDescent="0.2">
      <c r="A71" s="99"/>
      <c r="B71" s="99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</row>
    <row r="72" spans="1:32" x14ac:dyDescent="0.2">
      <c r="A72" s="99"/>
      <c r="B72" s="99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</row>
    <row r="73" spans="1:32" x14ac:dyDescent="0.2">
      <c r="A73" s="99"/>
      <c r="B73" s="99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</row>
    <row r="74" spans="1:32" x14ac:dyDescent="0.2">
      <c r="A74" s="63"/>
      <c r="B74" s="108"/>
      <c r="C74" s="109"/>
      <c r="D74" s="109"/>
      <c r="E74" s="109"/>
      <c r="F74" s="109"/>
      <c r="G74" s="109"/>
      <c r="H74" s="109"/>
      <c r="I74" s="109"/>
      <c r="J74" s="109"/>
      <c r="K74" s="109"/>
      <c r="L74" s="109"/>
      <c r="M74" s="109"/>
      <c r="N74" s="109"/>
      <c r="O74" s="64"/>
      <c r="P74" s="64"/>
      <c r="Q74" s="64"/>
      <c r="R74" s="64"/>
      <c r="S74" s="64"/>
      <c r="T74" s="64"/>
      <c r="U74" s="64"/>
      <c r="V74" s="64"/>
      <c r="W74" s="64"/>
      <c r="X74" s="64"/>
      <c r="Y74" s="64"/>
      <c r="Z74" s="64"/>
      <c r="AA74" s="64"/>
      <c r="AB74" s="64"/>
    </row>
    <row r="75" spans="1:32" x14ac:dyDescent="0.2">
      <c r="A75" s="63"/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</row>
    <row r="76" spans="1:32" x14ac:dyDescent="0.2">
      <c r="A76" s="63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  <c r="Q76" s="64"/>
      <c r="R76" s="64"/>
      <c r="S76" s="64"/>
      <c r="T76" s="64"/>
      <c r="U76" s="64"/>
      <c r="V76" s="64"/>
      <c r="W76" s="64"/>
      <c r="X76" s="64"/>
      <c r="Y76" s="64"/>
      <c r="Z76" s="64"/>
      <c r="AA76" s="64"/>
      <c r="AB76" s="64"/>
    </row>
    <row r="77" spans="1:32" x14ac:dyDescent="0.2">
      <c r="A77" s="63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</row>
    <row r="78" spans="1:32" x14ac:dyDescent="0.2">
      <c r="A78" s="63"/>
      <c r="B78" s="63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</row>
    <row r="79" spans="1:32" x14ac:dyDescent="0.2">
      <c r="A79" s="63"/>
      <c r="B79" s="63"/>
      <c r="C79" s="64"/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</row>
    <row r="80" spans="1:32" x14ac:dyDescent="0.2">
      <c r="A80" s="63"/>
      <c r="B80" s="63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  <c r="Q80" s="64"/>
      <c r="R80" s="64"/>
      <c r="S80" s="64"/>
      <c r="T80" s="64"/>
      <c r="U80" s="64"/>
      <c r="V80" s="64"/>
      <c r="W80" s="64"/>
      <c r="X80" s="64"/>
      <c r="Y80" s="64"/>
      <c r="Z80" s="64"/>
      <c r="AA80" s="64"/>
      <c r="AB80" s="64"/>
    </row>
    <row r="81" spans="1:28" x14ac:dyDescent="0.2">
      <c r="A81" s="63"/>
      <c r="B81" s="6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  <c r="AA81" s="64"/>
      <c r="AB81" s="64"/>
    </row>
    <row r="82" spans="1:28" x14ac:dyDescent="0.2">
      <c r="A82" s="63"/>
      <c r="B82" s="63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  <c r="AA82" s="64"/>
      <c r="AB82" s="64"/>
    </row>
    <row r="83" spans="1:28" x14ac:dyDescent="0.2">
      <c r="A83" s="99"/>
      <c r="B83" s="99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</row>
    <row r="84" spans="1:28" x14ac:dyDescent="0.2">
      <c r="A84" s="99"/>
      <c r="B84" s="99"/>
      <c r="C84" s="100"/>
      <c r="D84" s="100"/>
      <c r="E84" s="100"/>
      <c r="F84" s="100"/>
      <c r="G84" s="100"/>
      <c r="H84" s="100"/>
      <c r="I84" s="100"/>
      <c r="J84" s="100"/>
      <c r="K84" s="100"/>
      <c r="L84" s="100"/>
      <c r="M84" s="100"/>
      <c r="N84" s="100"/>
      <c r="O84" s="100"/>
      <c r="P84" s="100"/>
      <c r="Q84" s="100"/>
      <c r="R84" s="100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</row>
    <row r="85" spans="1:28" x14ac:dyDescent="0.2">
      <c r="A85" s="99"/>
      <c r="B85" s="99"/>
      <c r="C85" s="100"/>
      <c r="D85" s="100"/>
      <c r="E85" s="100"/>
      <c r="F85" s="100"/>
      <c r="G85" s="100"/>
      <c r="H85" s="100"/>
      <c r="I85" s="100"/>
      <c r="J85" s="100"/>
      <c r="K85" s="100"/>
      <c r="L85" s="100"/>
      <c r="M85" s="100"/>
      <c r="N85" s="100"/>
      <c r="O85" s="100"/>
      <c r="P85" s="100"/>
      <c r="Q85" s="100"/>
      <c r="R85" s="100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</row>
    <row r="86" spans="1:28" x14ac:dyDescent="0.2">
      <c r="A86" s="99"/>
      <c r="B86" s="99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</row>
    <row r="87" spans="1:28" x14ac:dyDescent="0.2">
      <c r="A87" s="99"/>
      <c r="B87" s="99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100"/>
      <c r="Q87" s="100"/>
      <c r="R87" s="100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</row>
    <row r="88" spans="1:28" x14ac:dyDescent="0.2">
      <c r="A88" s="99"/>
      <c r="B88" s="99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</row>
    <row r="89" spans="1:28" x14ac:dyDescent="0.2">
      <c r="A89" s="99"/>
      <c r="B89" s="99"/>
      <c r="C89" s="100"/>
      <c r="D89" s="100"/>
      <c r="E89" s="100"/>
      <c r="F89" s="100"/>
      <c r="G89" s="100"/>
      <c r="H89" s="100"/>
      <c r="I89" s="100"/>
      <c r="J89" s="100"/>
      <c r="K89" s="100"/>
      <c r="L89" s="100"/>
      <c r="M89" s="100"/>
      <c r="N89" s="100"/>
      <c r="O89" s="100"/>
      <c r="P89" s="100"/>
      <c r="Q89" s="100"/>
      <c r="R89" s="100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</row>
    <row r="90" spans="1:28" x14ac:dyDescent="0.2">
      <c r="A90" s="99"/>
      <c r="B90" s="99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</row>
    <row r="91" spans="1:28" x14ac:dyDescent="0.2">
      <c r="A91" s="99"/>
      <c r="B91" s="99"/>
      <c r="C91" s="100"/>
      <c r="D91" s="100"/>
      <c r="E91" s="100"/>
      <c r="F91" s="100"/>
      <c r="G91" s="100"/>
      <c r="H91" s="100"/>
      <c r="I91" s="100"/>
      <c r="J91" s="100"/>
      <c r="K91" s="100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</row>
    <row r="92" spans="1:28" x14ac:dyDescent="0.2">
      <c r="A92" s="99"/>
      <c r="B92" s="99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</row>
    <row r="93" spans="1:28" x14ac:dyDescent="0.2">
      <c r="A93" s="99"/>
      <c r="B93" s="99"/>
      <c r="C93" s="100"/>
      <c r="D93" s="100"/>
      <c r="E93" s="100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</row>
    <row r="94" spans="1:28" x14ac:dyDescent="0.2">
      <c r="A94" s="99"/>
      <c r="B94" s="99"/>
      <c r="C94" s="100"/>
      <c r="D94" s="100"/>
      <c r="E94" s="100"/>
      <c r="F94" s="100"/>
      <c r="G94" s="100"/>
      <c r="H94" s="100"/>
      <c r="I94" s="100"/>
      <c r="J94" s="100"/>
      <c r="K94" s="100"/>
      <c r="L94" s="100"/>
      <c r="M94" s="100"/>
      <c r="N94" s="100"/>
      <c r="O94" s="100"/>
      <c r="P94" s="100"/>
      <c r="Q94" s="100"/>
      <c r="R94" s="100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</row>
    <row r="95" spans="1:28" x14ac:dyDescent="0.2">
      <c r="A95" s="99"/>
      <c r="B95" s="99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</row>
    <row r="96" spans="1:28" x14ac:dyDescent="0.2">
      <c r="A96" s="99"/>
      <c r="B96" s="99"/>
      <c r="C96" s="100"/>
      <c r="D96" s="100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</row>
    <row r="97" spans="1:28" x14ac:dyDescent="0.2">
      <c r="A97" s="99"/>
      <c r="B97" s="99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</row>
    <row r="98" spans="1:28" x14ac:dyDescent="0.2">
      <c r="A98" s="99"/>
      <c r="B98" s="99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0"/>
      <c r="P98" s="100"/>
      <c r="Q98" s="100"/>
      <c r="R98" s="100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</row>
    <row r="99" spans="1:28" x14ac:dyDescent="0.2">
      <c r="A99" s="99"/>
      <c r="B99" s="99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</row>
    <row r="100" spans="1:28" x14ac:dyDescent="0.2">
      <c r="A100" s="99"/>
      <c r="B100" s="99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0"/>
      <c r="P100" s="100"/>
      <c r="Q100" s="100"/>
      <c r="R100" s="100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</row>
    <row r="101" spans="1:28" x14ac:dyDescent="0.2">
      <c r="A101" s="99"/>
      <c r="B101" s="99"/>
      <c r="C101" s="100"/>
      <c r="D101" s="100"/>
      <c r="E101" s="100"/>
      <c r="F101" s="100"/>
      <c r="G101" s="100"/>
      <c r="H101" s="100"/>
      <c r="I101" s="100"/>
      <c r="J101" s="100"/>
      <c r="K101" s="100"/>
      <c r="L101" s="100"/>
      <c r="M101" s="100"/>
      <c r="N101" s="100"/>
      <c r="O101" s="100"/>
      <c r="P101" s="100"/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</row>
    <row r="102" spans="1:28" x14ac:dyDescent="0.2">
      <c r="A102" s="106"/>
      <c r="B102" s="110" t="s">
        <v>4</v>
      </c>
      <c r="C102" s="111"/>
      <c r="D102" s="111"/>
      <c r="E102" s="111"/>
      <c r="F102" s="112"/>
      <c r="G102" s="113"/>
      <c r="H102" s="113"/>
      <c r="I102" s="946" t="str">
        <f>'TITLE PAGE'!D9</f>
        <v>Dŵr Cymru Welsh Water</v>
      </c>
      <c r="J102" s="947"/>
      <c r="K102" s="948"/>
      <c r="L102" s="113"/>
      <c r="M102" s="113"/>
      <c r="N102" s="114"/>
      <c r="O102" s="115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</row>
    <row r="103" spans="1:28" x14ac:dyDescent="0.2">
      <c r="A103" s="63"/>
      <c r="B103" s="116" t="s">
        <v>106</v>
      </c>
      <c r="C103" s="117"/>
      <c r="D103" s="117"/>
      <c r="E103" s="117"/>
      <c r="F103" s="118"/>
      <c r="G103" s="119"/>
      <c r="H103" s="119"/>
      <c r="I103" s="949" t="str">
        <f>'TITLE PAGE'!D10</f>
        <v>Vowchuch</v>
      </c>
      <c r="J103" s="950"/>
      <c r="K103" s="951"/>
      <c r="L103" s="119"/>
      <c r="M103" s="119"/>
      <c r="N103" s="120"/>
      <c r="O103" s="115"/>
      <c r="P103" s="64"/>
      <c r="Q103" s="64"/>
      <c r="R103" s="64"/>
      <c r="S103" s="64"/>
      <c r="T103" s="64"/>
      <c r="U103" s="64"/>
      <c r="V103" s="64"/>
      <c r="W103" s="64"/>
      <c r="X103" s="64"/>
      <c r="Y103" s="64"/>
      <c r="Z103" s="64"/>
      <c r="AA103" s="64"/>
      <c r="AB103" s="64"/>
    </row>
    <row r="104" spans="1:28" x14ac:dyDescent="0.2">
      <c r="A104" s="63"/>
      <c r="B104" s="116" t="s">
        <v>6</v>
      </c>
      <c r="C104" s="121"/>
      <c r="D104" s="121"/>
      <c r="E104" s="121"/>
      <c r="F104" s="118"/>
      <c r="G104" s="119"/>
      <c r="H104" s="119"/>
      <c r="I104" s="952">
        <f>'TITLE PAGE'!D11</f>
        <v>8110</v>
      </c>
      <c r="J104" s="953"/>
      <c r="K104" s="954"/>
      <c r="L104" s="119"/>
      <c r="M104" s="119"/>
      <c r="N104" s="120"/>
      <c r="O104" s="115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</row>
    <row r="105" spans="1:28" x14ac:dyDescent="0.2">
      <c r="A105" s="63"/>
      <c r="B105" s="116" t="s">
        <v>7</v>
      </c>
      <c r="C105" s="117"/>
      <c r="D105" s="117"/>
      <c r="E105" s="117"/>
      <c r="F105" s="118"/>
      <c r="G105" s="119"/>
      <c r="H105" s="119"/>
      <c r="I105" s="122" t="str">
        <f>'TITLE PAGE'!D12</f>
        <v>Dry Year Annual Average</v>
      </c>
      <c r="J105" s="123"/>
      <c r="K105" s="123"/>
      <c r="L105" s="124"/>
      <c r="M105" s="119"/>
      <c r="N105" s="120"/>
      <c r="O105" s="115"/>
      <c r="P105" s="64"/>
      <c r="Q105" s="64"/>
      <c r="R105" s="64"/>
      <c r="S105" s="64"/>
      <c r="T105" s="64"/>
      <c r="U105" s="64"/>
      <c r="V105" s="64"/>
      <c r="W105" s="64"/>
      <c r="X105" s="64"/>
      <c r="Y105" s="64"/>
      <c r="Z105" s="64"/>
      <c r="AA105" s="64"/>
      <c r="AB105" s="64"/>
    </row>
    <row r="106" spans="1:28" x14ac:dyDescent="0.2">
      <c r="A106" s="63"/>
      <c r="B106" s="116" t="s">
        <v>8</v>
      </c>
      <c r="C106" s="117"/>
      <c r="D106" s="117"/>
      <c r="E106" s="117"/>
      <c r="F106" s="118"/>
      <c r="G106" s="119"/>
      <c r="H106" s="119"/>
      <c r="I106" s="949" t="str">
        <f>'TITLE PAGE'!D13</f>
        <v>1 in 20</v>
      </c>
      <c r="J106" s="950"/>
      <c r="K106" s="951"/>
      <c r="L106" s="119"/>
      <c r="M106" s="119"/>
      <c r="N106" s="120"/>
      <c r="O106" s="115"/>
      <c r="P106" s="64"/>
      <c r="Q106" s="64"/>
      <c r="R106" s="64"/>
      <c r="S106" s="64"/>
      <c r="T106" s="64"/>
      <c r="U106" s="64"/>
      <c r="V106" s="64"/>
      <c r="W106" s="64"/>
      <c r="X106" s="64"/>
      <c r="Y106" s="64"/>
      <c r="Z106" s="64"/>
      <c r="AA106" s="64"/>
      <c r="AB106" s="64"/>
    </row>
    <row r="107" spans="1:28" x14ac:dyDescent="0.2">
      <c r="A107" s="63"/>
      <c r="B107" s="125"/>
      <c r="C107" s="126"/>
      <c r="D107" s="126"/>
      <c r="E107" s="126"/>
      <c r="F107" s="127"/>
      <c r="G107" s="128"/>
      <c r="H107" s="128"/>
      <c r="I107" s="127"/>
      <c r="J107" s="129"/>
      <c r="K107" s="127"/>
      <c r="L107" s="130"/>
      <c r="M107" s="128"/>
      <c r="N107" s="131"/>
      <c r="O107" s="115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64"/>
      <c r="AA107" s="64"/>
      <c r="AB107" s="64"/>
    </row>
    <row r="108" spans="1:28" x14ac:dyDescent="0.2">
      <c r="A108" s="99"/>
      <c r="B108" s="99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</row>
    <row r="109" spans="1:28" x14ac:dyDescent="0.2">
      <c r="A109" s="99"/>
      <c r="B109" s="99"/>
      <c r="C109" s="100"/>
      <c r="D109" s="10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</row>
  </sheetData>
  <mergeCells count="4">
    <mergeCell ref="I102:K102"/>
    <mergeCell ref="I103:K103"/>
    <mergeCell ref="I104:K104"/>
    <mergeCell ref="I106:K106"/>
  </mergeCells>
  <conditionalFormatting sqref="C31:AF31 C66:AF66">
    <cfRule type="cellIs" dxfId="13" priority="1" stopIfTrue="1" operator="lessThan">
      <formula>0</formula>
    </cfRule>
  </conditionalFormatting>
  <pageMargins left="0.7" right="0.7" top="0.75" bottom="0.75" header="0.3" footer="0.3"/>
  <pageSetup paperSize="8" scale="52" fitToHeight="2" orientation="landscape" r:id="rId1"/>
  <rowBreaks count="1" manualBreakCount="1">
    <brk id="62" max="3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31"/>
  <sheetViews>
    <sheetView showGridLines="0" zoomScale="75" zoomScaleNormal="75" workbookViewId="0">
      <selection activeCell="M34" sqref="M34"/>
    </sheetView>
  </sheetViews>
  <sheetFormatPr defaultColWidth="8.88671875" defaultRowHeight="15" x14ac:dyDescent="0.2"/>
  <cols>
    <col min="1" max="1" width="1.44140625" customWidth="1"/>
    <col min="2" max="2" width="3.77734375" customWidth="1"/>
    <col min="3" max="3" width="21" customWidth="1"/>
    <col min="4" max="4" width="16.21875" customWidth="1"/>
    <col min="5" max="5" width="23.21875" customWidth="1"/>
    <col min="6" max="6" width="29.88671875" bestFit="1" customWidth="1"/>
    <col min="7" max="7" width="16.109375" customWidth="1"/>
    <col min="8" max="8" width="16.5546875" customWidth="1"/>
    <col min="9" max="9" width="16.44140625" customWidth="1"/>
    <col min="10" max="10" width="36.6640625" customWidth="1"/>
    <col min="11" max="11" width="25.5546875" customWidth="1"/>
    <col min="12" max="12" width="2" customWidth="1"/>
    <col min="257" max="257" width="1.44140625" customWidth="1"/>
    <col min="258" max="258" width="3.77734375" customWidth="1"/>
    <col min="259" max="259" width="17.109375" customWidth="1"/>
    <col min="260" max="260" width="16.21875" customWidth="1"/>
    <col min="261" max="261" width="23.21875" customWidth="1"/>
    <col min="262" max="262" width="29.88671875" bestFit="1" customWidth="1"/>
    <col min="263" max="263" width="16.109375" customWidth="1"/>
    <col min="264" max="264" width="16.5546875" customWidth="1"/>
    <col min="265" max="265" width="16.44140625" customWidth="1"/>
    <col min="266" max="266" width="36.6640625" customWidth="1"/>
    <col min="268" max="268" width="2" customWidth="1"/>
    <col min="513" max="513" width="1.44140625" customWidth="1"/>
    <col min="514" max="514" width="3.77734375" customWidth="1"/>
    <col min="515" max="515" width="17.109375" customWidth="1"/>
    <col min="516" max="516" width="16.21875" customWidth="1"/>
    <col min="517" max="517" width="23.21875" customWidth="1"/>
    <col min="518" max="518" width="29.88671875" bestFit="1" customWidth="1"/>
    <col min="519" max="519" width="16.109375" customWidth="1"/>
    <col min="520" max="520" width="16.5546875" customWidth="1"/>
    <col min="521" max="521" width="16.44140625" customWidth="1"/>
    <col min="522" max="522" width="36.6640625" customWidth="1"/>
    <col min="524" max="524" width="2" customWidth="1"/>
    <col min="769" max="769" width="1.44140625" customWidth="1"/>
    <col min="770" max="770" width="3.77734375" customWidth="1"/>
    <col min="771" max="771" width="17.109375" customWidth="1"/>
    <col min="772" max="772" width="16.21875" customWidth="1"/>
    <col min="773" max="773" width="23.21875" customWidth="1"/>
    <col min="774" max="774" width="29.88671875" bestFit="1" customWidth="1"/>
    <col min="775" max="775" width="16.109375" customWidth="1"/>
    <col min="776" max="776" width="16.5546875" customWidth="1"/>
    <col min="777" max="777" width="16.44140625" customWidth="1"/>
    <col min="778" max="778" width="36.6640625" customWidth="1"/>
    <col min="780" max="780" width="2" customWidth="1"/>
    <col min="1025" max="1025" width="1.44140625" customWidth="1"/>
    <col min="1026" max="1026" width="3.77734375" customWidth="1"/>
    <col min="1027" max="1027" width="17.109375" customWidth="1"/>
    <col min="1028" max="1028" width="16.21875" customWidth="1"/>
    <col min="1029" max="1029" width="23.21875" customWidth="1"/>
    <col min="1030" max="1030" width="29.88671875" bestFit="1" customWidth="1"/>
    <col min="1031" max="1031" width="16.109375" customWidth="1"/>
    <col min="1032" max="1032" width="16.5546875" customWidth="1"/>
    <col min="1033" max="1033" width="16.44140625" customWidth="1"/>
    <col min="1034" max="1034" width="36.6640625" customWidth="1"/>
    <col min="1036" max="1036" width="2" customWidth="1"/>
    <col min="1281" max="1281" width="1.44140625" customWidth="1"/>
    <col min="1282" max="1282" width="3.77734375" customWidth="1"/>
    <col min="1283" max="1283" width="17.109375" customWidth="1"/>
    <col min="1284" max="1284" width="16.21875" customWidth="1"/>
    <col min="1285" max="1285" width="23.21875" customWidth="1"/>
    <col min="1286" max="1286" width="29.88671875" bestFit="1" customWidth="1"/>
    <col min="1287" max="1287" width="16.109375" customWidth="1"/>
    <col min="1288" max="1288" width="16.5546875" customWidth="1"/>
    <col min="1289" max="1289" width="16.44140625" customWidth="1"/>
    <col min="1290" max="1290" width="36.6640625" customWidth="1"/>
    <col min="1292" max="1292" width="2" customWidth="1"/>
    <col min="1537" max="1537" width="1.44140625" customWidth="1"/>
    <col min="1538" max="1538" width="3.77734375" customWidth="1"/>
    <col min="1539" max="1539" width="17.109375" customWidth="1"/>
    <col min="1540" max="1540" width="16.21875" customWidth="1"/>
    <col min="1541" max="1541" width="23.21875" customWidth="1"/>
    <col min="1542" max="1542" width="29.88671875" bestFit="1" customWidth="1"/>
    <col min="1543" max="1543" width="16.109375" customWidth="1"/>
    <col min="1544" max="1544" width="16.5546875" customWidth="1"/>
    <col min="1545" max="1545" width="16.44140625" customWidth="1"/>
    <col min="1546" max="1546" width="36.6640625" customWidth="1"/>
    <col min="1548" max="1548" width="2" customWidth="1"/>
    <col min="1793" max="1793" width="1.44140625" customWidth="1"/>
    <col min="1794" max="1794" width="3.77734375" customWidth="1"/>
    <col min="1795" max="1795" width="17.109375" customWidth="1"/>
    <col min="1796" max="1796" width="16.21875" customWidth="1"/>
    <col min="1797" max="1797" width="23.21875" customWidth="1"/>
    <col min="1798" max="1798" width="29.88671875" bestFit="1" customWidth="1"/>
    <col min="1799" max="1799" width="16.109375" customWidth="1"/>
    <col min="1800" max="1800" width="16.5546875" customWidth="1"/>
    <col min="1801" max="1801" width="16.44140625" customWidth="1"/>
    <col min="1802" max="1802" width="36.6640625" customWidth="1"/>
    <col min="1804" max="1804" width="2" customWidth="1"/>
    <col min="2049" max="2049" width="1.44140625" customWidth="1"/>
    <col min="2050" max="2050" width="3.77734375" customWidth="1"/>
    <col min="2051" max="2051" width="17.109375" customWidth="1"/>
    <col min="2052" max="2052" width="16.21875" customWidth="1"/>
    <col min="2053" max="2053" width="23.21875" customWidth="1"/>
    <col min="2054" max="2054" width="29.88671875" bestFit="1" customWidth="1"/>
    <col min="2055" max="2055" width="16.109375" customWidth="1"/>
    <col min="2056" max="2056" width="16.5546875" customWidth="1"/>
    <col min="2057" max="2057" width="16.44140625" customWidth="1"/>
    <col min="2058" max="2058" width="36.6640625" customWidth="1"/>
    <col min="2060" max="2060" width="2" customWidth="1"/>
    <col min="2305" max="2305" width="1.44140625" customWidth="1"/>
    <col min="2306" max="2306" width="3.77734375" customWidth="1"/>
    <col min="2307" max="2307" width="17.109375" customWidth="1"/>
    <col min="2308" max="2308" width="16.21875" customWidth="1"/>
    <col min="2309" max="2309" width="23.21875" customWidth="1"/>
    <col min="2310" max="2310" width="29.88671875" bestFit="1" customWidth="1"/>
    <col min="2311" max="2311" width="16.109375" customWidth="1"/>
    <col min="2312" max="2312" width="16.5546875" customWidth="1"/>
    <col min="2313" max="2313" width="16.44140625" customWidth="1"/>
    <col min="2314" max="2314" width="36.6640625" customWidth="1"/>
    <col min="2316" max="2316" width="2" customWidth="1"/>
    <col min="2561" max="2561" width="1.44140625" customWidth="1"/>
    <col min="2562" max="2562" width="3.77734375" customWidth="1"/>
    <col min="2563" max="2563" width="17.109375" customWidth="1"/>
    <col min="2564" max="2564" width="16.21875" customWidth="1"/>
    <col min="2565" max="2565" width="23.21875" customWidth="1"/>
    <col min="2566" max="2566" width="29.88671875" bestFit="1" customWidth="1"/>
    <col min="2567" max="2567" width="16.109375" customWidth="1"/>
    <col min="2568" max="2568" width="16.5546875" customWidth="1"/>
    <col min="2569" max="2569" width="16.44140625" customWidth="1"/>
    <col min="2570" max="2570" width="36.6640625" customWidth="1"/>
    <col min="2572" max="2572" width="2" customWidth="1"/>
    <col min="2817" max="2817" width="1.44140625" customWidth="1"/>
    <col min="2818" max="2818" width="3.77734375" customWidth="1"/>
    <col min="2819" max="2819" width="17.109375" customWidth="1"/>
    <col min="2820" max="2820" width="16.21875" customWidth="1"/>
    <col min="2821" max="2821" width="23.21875" customWidth="1"/>
    <col min="2822" max="2822" width="29.88671875" bestFit="1" customWidth="1"/>
    <col min="2823" max="2823" width="16.109375" customWidth="1"/>
    <col min="2824" max="2824" width="16.5546875" customWidth="1"/>
    <col min="2825" max="2825" width="16.44140625" customWidth="1"/>
    <col min="2826" max="2826" width="36.6640625" customWidth="1"/>
    <col min="2828" max="2828" width="2" customWidth="1"/>
    <col min="3073" max="3073" width="1.44140625" customWidth="1"/>
    <col min="3074" max="3074" width="3.77734375" customWidth="1"/>
    <col min="3075" max="3075" width="17.109375" customWidth="1"/>
    <col min="3076" max="3076" width="16.21875" customWidth="1"/>
    <col min="3077" max="3077" width="23.21875" customWidth="1"/>
    <col min="3078" max="3078" width="29.88671875" bestFit="1" customWidth="1"/>
    <col min="3079" max="3079" width="16.109375" customWidth="1"/>
    <col min="3080" max="3080" width="16.5546875" customWidth="1"/>
    <col min="3081" max="3081" width="16.44140625" customWidth="1"/>
    <col min="3082" max="3082" width="36.6640625" customWidth="1"/>
    <col min="3084" max="3084" width="2" customWidth="1"/>
    <col min="3329" max="3329" width="1.44140625" customWidth="1"/>
    <col min="3330" max="3330" width="3.77734375" customWidth="1"/>
    <col min="3331" max="3331" width="17.109375" customWidth="1"/>
    <col min="3332" max="3332" width="16.21875" customWidth="1"/>
    <col min="3333" max="3333" width="23.21875" customWidth="1"/>
    <col min="3334" max="3334" width="29.88671875" bestFit="1" customWidth="1"/>
    <col min="3335" max="3335" width="16.109375" customWidth="1"/>
    <col min="3336" max="3336" width="16.5546875" customWidth="1"/>
    <col min="3337" max="3337" width="16.44140625" customWidth="1"/>
    <col min="3338" max="3338" width="36.6640625" customWidth="1"/>
    <col min="3340" max="3340" width="2" customWidth="1"/>
    <col min="3585" max="3585" width="1.44140625" customWidth="1"/>
    <col min="3586" max="3586" width="3.77734375" customWidth="1"/>
    <col min="3587" max="3587" width="17.109375" customWidth="1"/>
    <col min="3588" max="3588" width="16.21875" customWidth="1"/>
    <col min="3589" max="3589" width="23.21875" customWidth="1"/>
    <col min="3590" max="3590" width="29.88671875" bestFit="1" customWidth="1"/>
    <col min="3591" max="3591" width="16.109375" customWidth="1"/>
    <col min="3592" max="3592" width="16.5546875" customWidth="1"/>
    <col min="3593" max="3593" width="16.44140625" customWidth="1"/>
    <col min="3594" max="3594" width="36.6640625" customWidth="1"/>
    <col min="3596" max="3596" width="2" customWidth="1"/>
    <col min="3841" max="3841" width="1.44140625" customWidth="1"/>
    <col min="3842" max="3842" width="3.77734375" customWidth="1"/>
    <col min="3843" max="3843" width="17.109375" customWidth="1"/>
    <col min="3844" max="3844" width="16.21875" customWidth="1"/>
    <col min="3845" max="3845" width="23.21875" customWidth="1"/>
    <col min="3846" max="3846" width="29.88671875" bestFit="1" customWidth="1"/>
    <col min="3847" max="3847" width="16.109375" customWidth="1"/>
    <col min="3848" max="3848" width="16.5546875" customWidth="1"/>
    <col min="3849" max="3849" width="16.44140625" customWidth="1"/>
    <col min="3850" max="3850" width="36.6640625" customWidth="1"/>
    <col min="3852" max="3852" width="2" customWidth="1"/>
    <col min="4097" max="4097" width="1.44140625" customWidth="1"/>
    <col min="4098" max="4098" width="3.77734375" customWidth="1"/>
    <col min="4099" max="4099" width="17.109375" customWidth="1"/>
    <col min="4100" max="4100" width="16.21875" customWidth="1"/>
    <col min="4101" max="4101" width="23.21875" customWidth="1"/>
    <col min="4102" max="4102" width="29.88671875" bestFit="1" customWidth="1"/>
    <col min="4103" max="4103" width="16.109375" customWidth="1"/>
    <col min="4104" max="4104" width="16.5546875" customWidth="1"/>
    <col min="4105" max="4105" width="16.44140625" customWidth="1"/>
    <col min="4106" max="4106" width="36.6640625" customWidth="1"/>
    <col min="4108" max="4108" width="2" customWidth="1"/>
    <col min="4353" max="4353" width="1.44140625" customWidth="1"/>
    <col min="4354" max="4354" width="3.77734375" customWidth="1"/>
    <col min="4355" max="4355" width="17.109375" customWidth="1"/>
    <col min="4356" max="4356" width="16.21875" customWidth="1"/>
    <col min="4357" max="4357" width="23.21875" customWidth="1"/>
    <col min="4358" max="4358" width="29.88671875" bestFit="1" customWidth="1"/>
    <col min="4359" max="4359" width="16.109375" customWidth="1"/>
    <col min="4360" max="4360" width="16.5546875" customWidth="1"/>
    <col min="4361" max="4361" width="16.44140625" customWidth="1"/>
    <col min="4362" max="4362" width="36.6640625" customWidth="1"/>
    <col min="4364" max="4364" width="2" customWidth="1"/>
    <col min="4609" max="4609" width="1.44140625" customWidth="1"/>
    <col min="4610" max="4610" width="3.77734375" customWidth="1"/>
    <col min="4611" max="4611" width="17.109375" customWidth="1"/>
    <col min="4612" max="4612" width="16.21875" customWidth="1"/>
    <col min="4613" max="4613" width="23.21875" customWidth="1"/>
    <col min="4614" max="4614" width="29.88671875" bestFit="1" customWidth="1"/>
    <col min="4615" max="4615" width="16.109375" customWidth="1"/>
    <col min="4616" max="4616" width="16.5546875" customWidth="1"/>
    <col min="4617" max="4617" width="16.44140625" customWidth="1"/>
    <col min="4618" max="4618" width="36.6640625" customWidth="1"/>
    <col min="4620" max="4620" width="2" customWidth="1"/>
    <col min="4865" max="4865" width="1.44140625" customWidth="1"/>
    <col min="4866" max="4866" width="3.77734375" customWidth="1"/>
    <col min="4867" max="4867" width="17.109375" customWidth="1"/>
    <col min="4868" max="4868" width="16.21875" customWidth="1"/>
    <col min="4869" max="4869" width="23.21875" customWidth="1"/>
    <col min="4870" max="4870" width="29.88671875" bestFit="1" customWidth="1"/>
    <col min="4871" max="4871" width="16.109375" customWidth="1"/>
    <col min="4872" max="4872" width="16.5546875" customWidth="1"/>
    <col min="4873" max="4873" width="16.44140625" customWidth="1"/>
    <col min="4874" max="4874" width="36.6640625" customWidth="1"/>
    <col min="4876" max="4876" width="2" customWidth="1"/>
    <col min="5121" max="5121" width="1.44140625" customWidth="1"/>
    <col min="5122" max="5122" width="3.77734375" customWidth="1"/>
    <col min="5123" max="5123" width="17.109375" customWidth="1"/>
    <col min="5124" max="5124" width="16.21875" customWidth="1"/>
    <col min="5125" max="5125" width="23.21875" customWidth="1"/>
    <col min="5126" max="5126" width="29.88671875" bestFit="1" customWidth="1"/>
    <col min="5127" max="5127" width="16.109375" customWidth="1"/>
    <col min="5128" max="5128" width="16.5546875" customWidth="1"/>
    <col min="5129" max="5129" width="16.44140625" customWidth="1"/>
    <col min="5130" max="5130" width="36.6640625" customWidth="1"/>
    <col min="5132" max="5132" width="2" customWidth="1"/>
    <col min="5377" max="5377" width="1.44140625" customWidth="1"/>
    <col min="5378" max="5378" width="3.77734375" customWidth="1"/>
    <col min="5379" max="5379" width="17.109375" customWidth="1"/>
    <col min="5380" max="5380" width="16.21875" customWidth="1"/>
    <col min="5381" max="5381" width="23.21875" customWidth="1"/>
    <col min="5382" max="5382" width="29.88671875" bestFit="1" customWidth="1"/>
    <col min="5383" max="5383" width="16.109375" customWidth="1"/>
    <col min="5384" max="5384" width="16.5546875" customWidth="1"/>
    <col min="5385" max="5385" width="16.44140625" customWidth="1"/>
    <col min="5386" max="5386" width="36.6640625" customWidth="1"/>
    <col min="5388" max="5388" width="2" customWidth="1"/>
    <col min="5633" max="5633" width="1.44140625" customWidth="1"/>
    <col min="5634" max="5634" width="3.77734375" customWidth="1"/>
    <col min="5635" max="5635" width="17.109375" customWidth="1"/>
    <col min="5636" max="5636" width="16.21875" customWidth="1"/>
    <col min="5637" max="5637" width="23.21875" customWidth="1"/>
    <col min="5638" max="5638" width="29.88671875" bestFit="1" customWidth="1"/>
    <col min="5639" max="5639" width="16.109375" customWidth="1"/>
    <col min="5640" max="5640" width="16.5546875" customWidth="1"/>
    <col min="5641" max="5641" width="16.44140625" customWidth="1"/>
    <col min="5642" max="5642" width="36.6640625" customWidth="1"/>
    <col min="5644" max="5644" width="2" customWidth="1"/>
    <col min="5889" max="5889" width="1.44140625" customWidth="1"/>
    <col min="5890" max="5890" width="3.77734375" customWidth="1"/>
    <col min="5891" max="5891" width="17.109375" customWidth="1"/>
    <col min="5892" max="5892" width="16.21875" customWidth="1"/>
    <col min="5893" max="5893" width="23.21875" customWidth="1"/>
    <col min="5894" max="5894" width="29.88671875" bestFit="1" customWidth="1"/>
    <col min="5895" max="5895" width="16.109375" customWidth="1"/>
    <col min="5896" max="5896" width="16.5546875" customWidth="1"/>
    <col min="5897" max="5897" width="16.44140625" customWidth="1"/>
    <col min="5898" max="5898" width="36.6640625" customWidth="1"/>
    <col min="5900" max="5900" width="2" customWidth="1"/>
    <col min="6145" max="6145" width="1.44140625" customWidth="1"/>
    <col min="6146" max="6146" width="3.77734375" customWidth="1"/>
    <col min="6147" max="6147" width="17.109375" customWidth="1"/>
    <col min="6148" max="6148" width="16.21875" customWidth="1"/>
    <col min="6149" max="6149" width="23.21875" customWidth="1"/>
    <col min="6150" max="6150" width="29.88671875" bestFit="1" customWidth="1"/>
    <col min="6151" max="6151" width="16.109375" customWidth="1"/>
    <col min="6152" max="6152" width="16.5546875" customWidth="1"/>
    <col min="6153" max="6153" width="16.44140625" customWidth="1"/>
    <col min="6154" max="6154" width="36.6640625" customWidth="1"/>
    <col min="6156" max="6156" width="2" customWidth="1"/>
    <col min="6401" max="6401" width="1.44140625" customWidth="1"/>
    <col min="6402" max="6402" width="3.77734375" customWidth="1"/>
    <col min="6403" max="6403" width="17.109375" customWidth="1"/>
    <col min="6404" max="6404" width="16.21875" customWidth="1"/>
    <col min="6405" max="6405" width="23.21875" customWidth="1"/>
    <col min="6406" max="6406" width="29.88671875" bestFit="1" customWidth="1"/>
    <col min="6407" max="6407" width="16.109375" customWidth="1"/>
    <col min="6408" max="6408" width="16.5546875" customWidth="1"/>
    <col min="6409" max="6409" width="16.44140625" customWidth="1"/>
    <col min="6410" max="6410" width="36.6640625" customWidth="1"/>
    <col min="6412" max="6412" width="2" customWidth="1"/>
    <col min="6657" max="6657" width="1.44140625" customWidth="1"/>
    <col min="6658" max="6658" width="3.77734375" customWidth="1"/>
    <col min="6659" max="6659" width="17.109375" customWidth="1"/>
    <col min="6660" max="6660" width="16.21875" customWidth="1"/>
    <col min="6661" max="6661" width="23.21875" customWidth="1"/>
    <col min="6662" max="6662" width="29.88671875" bestFit="1" customWidth="1"/>
    <col min="6663" max="6663" width="16.109375" customWidth="1"/>
    <col min="6664" max="6664" width="16.5546875" customWidth="1"/>
    <col min="6665" max="6665" width="16.44140625" customWidth="1"/>
    <col min="6666" max="6666" width="36.6640625" customWidth="1"/>
    <col min="6668" max="6668" width="2" customWidth="1"/>
    <col min="6913" max="6913" width="1.44140625" customWidth="1"/>
    <col min="6914" max="6914" width="3.77734375" customWidth="1"/>
    <col min="6915" max="6915" width="17.109375" customWidth="1"/>
    <col min="6916" max="6916" width="16.21875" customWidth="1"/>
    <col min="6917" max="6917" width="23.21875" customWidth="1"/>
    <col min="6918" max="6918" width="29.88671875" bestFit="1" customWidth="1"/>
    <col min="6919" max="6919" width="16.109375" customWidth="1"/>
    <col min="6920" max="6920" width="16.5546875" customWidth="1"/>
    <col min="6921" max="6921" width="16.44140625" customWidth="1"/>
    <col min="6922" max="6922" width="36.6640625" customWidth="1"/>
    <col min="6924" max="6924" width="2" customWidth="1"/>
    <col min="7169" max="7169" width="1.44140625" customWidth="1"/>
    <col min="7170" max="7170" width="3.77734375" customWidth="1"/>
    <col min="7171" max="7171" width="17.109375" customWidth="1"/>
    <col min="7172" max="7172" width="16.21875" customWidth="1"/>
    <col min="7173" max="7173" width="23.21875" customWidth="1"/>
    <col min="7174" max="7174" width="29.88671875" bestFit="1" customWidth="1"/>
    <col min="7175" max="7175" width="16.109375" customWidth="1"/>
    <col min="7176" max="7176" width="16.5546875" customWidth="1"/>
    <col min="7177" max="7177" width="16.44140625" customWidth="1"/>
    <col min="7178" max="7178" width="36.6640625" customWidth="1"/>
    <col min="7180" max="7180" width="2" customWidth="1"/>
    <col min="7425" max="7425" width="1.44140625" customWidth="1"/>
    <col min="7426" max="7426" width="3.77734375" customWidth="1"/>
    <col min="7427" max="7427" width="17.109375" customWidth="1"/>
    <col min="7428" max="7428" width="16.21875" customWidth="1"/>
    <col min="7429" max="7429" width="23.21875" customWidth="1"/>
    <col min="7430" max="7430" width="29.88671875" bestFit="1" customWidth="1"/>
    <col min="7431" max="7431" width="16.109375" customWidth="1"/>
    <col min="7432" max="7432" width="16.5546875" customWidth="1"/>
    <col min="7433" max="7433" width="16.44140625" customWidth="1"/>
    <col min="7434" max="7434" width="36.6640625" customWidth="1"/>
    <col min="7436" max="7436" width="2" customWidth="1"/>
    <col min="7681" max="7681" width="1.44140625" customWidth="1"/>
    <col min="7682" max="7682" width="3.77734375" customWidth="1"/>
    <col min="7683" max="7683" width="17.109375" customWidth="1"/>
    <col min="7684" max="7684" width="16.21875" customWidth="1"/>
    <col min="7685" max="7685" width="23.21875" customWidth="1"/>
    <col min="7686" max="7686" width="29.88671875" bestFit="1" customWidth="1"/>
    <col min="7687" max="7687" width="16.109375" customWidth="1"/>
    <col min="7688" max="7688" width="16.5546875" customWidth="1"/>
    <col min="7689" max="7689" width="16.44140625" customWidth="1"/>
    <col min="7690" max="7690" width="36.6640625" customWidth="1"/>
    <col min="7692" max="7692" width="2" customWidth="1"/>
    <col min="7937" max="7937" width="1.44140625" customWidth="1"/>
    <col min="7938" max="7938" width="3.77734375" customWidth="1"/>
    <col min="7939" max="7939" width="17.109375" customWidth="1"/>
    <col min="7940" max="7940" width="16.21875" customWidth="1"/>
    <col min="7941" max="7941" width="23.21875" customWidth="1"/>
    <col min="7942" max="7942" width="29.88671875" bestFit="1" customWidth="1"/>
    <col min="7943" max="7943" width="16.109375" customWidth="1"/>
    <col min="7944" max="7944" width="16.5546875" customWidth="1"/>
    <col min="7945" max="7945" width="16.44140625" customWidth="1"/>
    <col min="7946" max="7946" width="36.6640625" customWidth="1"/>
    <col min="7948" max="7948" width="2" customWidth="1"/>
    <col min="8193" max="8193" width="1.44140625" customWidth="1"/>
    <col min="8194" max="8194" width="3.77734375" customWidth="1"/>
    <col min="8195" max="8195" width="17.109375" customWidth="1"/>
    <col min="8196" max="8196" width="16.21875" customWidth="1"/>
    <col min="8197" max="8197" width="23.21875" customWidth="1"/>
    <col min="8198" max="8198" width="29.88671875" bestFit="1" customWidth="1"/>
    <col min="8199" max="8199" width="16.109375" customWidth="1"/>
    <col min="8200" max="8200" width="16.5546875" customWidth="1"/>
    <col min="8201" max="8201" width="16.44140625" customWidth="1"/>
    <col min="8202" max="8202" width="36.6640625" customWidth="1"/>
    <col min="8204" max="8204" width="2" customWidth="1"/>
    <col min="8449" max="8449" width="1.44140625" customWidth="1"/>
    <col min="8450" max="8450" width="3.77734375" customWidth="1"/>
    <col min="8451" max="8451" width="17.109375" customWidth="1"/>
    <col min="8452" max="8452" width="16.21875" customWidth="1"/>
    <col min="8453" max="8453" width="23.21875" customWidth="1"/>
    <col min="8454" max="8454" width="29.88671875" bestFit="1" customWidth="1"/>
    <col min="8455" max="8455" width="16.109375" customWidth="1"/>
    <col min="8456" max="8456" width="16.5546875" customWidth="1"/>
    <col min="8457" max="8457" width="16.44140625" customWidth="1"/>
    <col min="8458" max="8458" width="36.6640625" customWidth="1"/>
    <col min="8460" max="8460" width="2" customWidth="1"/>
    <col min="8705" max="8705" width="1.44140625" customWidth="1"/>
    <col min="8706" max="8706" width="3.77734375" customWidth="1"/>
    <col min="8707" max="8707" width="17.109375" customWidth="1"/>
    <col min="8708" max="8708" width="16.21875" customWidth="1"/>
    <col min="8709" max="8709" width="23.21875" customWidth="1"/>
    <col min="8710" max="8710" width="29.88671875" bestFit="1" customWidth="1"/>
    <col min="8711" max="8711" width="16.109375" customWidth="1"/>
    <col min="8712" max="8712" width="16.5546875" customWidth="1"/>
    <col min="8713" max="8713" width="16.44140625" customWidth="1"/>
    <col min="8714" max="8714" width="36.6640625" customWidth="1"/>
    <col min="8716" max="8716" width="2" customWidth="1"/>
    <col min="8961" max="8961" width="1.44140625" customWidth="1"/>
    <col min="8962" max="8962" width="3.77734375" customWidth="1"/>
    <col min="8963" max="8963" width="17.109375" customWidth="1"/>
    <col min="8964" max="8964" width="16.21875" customWidth="1"/>
    <col min="8965" max="8965" width="23.21875" customWidth="1"/>
    <col min="8966" max="8966" width="29.88671875" bestFit="1" customWidth="1"/>
    <col min="8967" max="8967" width="16.109375" customWidth="1"/>
    <col min="8968" max="8968" width="16.5546875" customWidth="1"/>
    <col min="8969" max="8969" width="16.44140625" customWidth="1"/>
    <col min="8970" max="8970" width="36.6640625" customWidth="1"/>
    <col min="8972" max="8972" width="2" customWidth="1"/>
    <col min="9217" max="9217" width="1.44140625" customWidth="1"/>
    <col min="9218" max="9218" width="3.77734375" customWidth="1"/>
    <col min="9219" max="9219" width="17.109375" customWidth="1"/>
    <col min="9220" max="9220" width="16.21875" customWidth="1"/>
    <col min="9221" max="9221" width="23.21875" customWidth="1"/>
    <col min="9222" max="9222" width="29.88671875" bestFit="1" customWidth="1"/>
    <col min="9223" max="9223" width="16.109375" customWidth="1"/>
    <col min="9224" max="9224" width="16.5546875" customWidth="1"/>
    <col min="9225" max="9225" width="16.44140625" customWidth="1"/>
    <col min="9226" max="9226" width="36.6640625" customWidth="1"/>
    <col min="9228" max="9228" width="2" customWidth="1"/>
    <col min="9473" max="9473" width="1.44140625" customWidth="1"/>
    <col min="9474" max="9474" width="3.77734375" customWidth="1"/>
    <col min="9475" max="9475" width="17.109375" customWidth="1"/>
    <col min="9476" max="9476" width="16.21875" customWidth="1"/>
    <col min="9477" max="9477" width="23.21875" customWidth="1"/>
    <col min="9478" max="9478" width="29.88671875" bestFit="1" customWidth="1"/>
    <col min="9479" max="9479" width="16.109375" customWidth="1"/>
    <col min="9480" max="9480" width="16.5546875" customWidth="1"/>
    <col min="9481" max="9481" width="16.44140625" customWidth="1"/>
    <col min="9482" max="9482" width="36.6640625" customWidth="1"/>
    <col min="9484" max="9484" width="2" customWidth="1"/>
    <col min="9729" max="9729" width="1.44140625" customWidth="1"/>
    <col min="9730" max="9730" width="3.77734375" customWidth="1"/>
    <col min="9731" max="9731" width="17.109375" customWidth="1"/>
    <col min="9732" max="9732" width="16.21875" customWidth="1"/>
    <col min="9733" max="9733" width="23.21875" customWidth="1"/>
    <col min="9734" max="9734" width="29.88671875" bestFit="1" customWidth="1"/>
    <col min="9735" max="9735" width="16.109375" customWidth="1"/>
    <col min="9736" max="9736" width="16.5546875" customWidth="1"/>
    <col min="9737" max="9737" width="16.44140625" customWidth="1"/>
    <col min="9738" max="9738" width="36.6640625" customWidth="1"/>
    <col min="9740" max="9740" width="2" customWidth="1"/>
    <col min="9985" max="9985" width="1.44140625" customWidth="1"/>
    <col min="9986" max="9986" width="3.77734375" customWidth="1"/>
    <col min="9987" max="9987" width="17.109375" customWidth="1"/>
    <col min="9988" max="9988" width="16.21875" customWidth="1"/>
    <col min="9989" max="9989" width="23.21875" customWidth="1"/>
    <col min="9990" max="9990" width="29.88671875" bestFit="1" customWidth="1"/>
    <col min="9991" max="9991" width="16.109375" customWidth="1"/>
    <col min="9992" max="9992" width="16.5546875" customWidth="1"/>
    <col min="9993" max="9993" width="16.44140625" customWidth="1"/>
    <col min="9994" max="9994" width="36.6640625" customWidth="1"/>
    <col min="9996" max="9996" width="2" customWidth="1"/>
    <col min="10241" max="10241" width="1.44140625" customWidth="1"/>
    <col min="10242" max="10242" width="3.77734375" customWidth="1"/>
    <col min="10243" max="10243" width="17.109375" customWidth="1"/>
    <col min="10244" max="10244" width="16.21875" customWidth="1"/>
    <col min="10245" max="10245" width="23.21875" customWidth="1"/>
    <col min="10246" max="10246" width="29.88671875" bestFit="1" customWidth="1"/>
    <col min="10247" max="10247" width="16.109375" customWidth="1"/>
    <col min="10248" max="10248" width="16.5546875" customWidth="1"/>
    <col min="10249" max="10249" width="16.44140625" customWidth="1"/>
    <col min="10250" max="10250" width="36.6640625" customWidth="1"/>
    <col min="10252" max="10252" width="2" customWidth="1"/>
    <col min="10497" max="10497" width="1.44140625" customWidth="1"/>
    <col min="10498" max="10498" width="3.77734375" customWidth="1"/>
    <col min="10499" max="10499" width="17.109375" customWidth="1"/>
    <col min="10500" max="10500" width="16.21875" customWidth="1"/>
    <col min="10501" max="10501" width="23.21875" customWidth="1"/>
    <col min="10502" max="10502" width="29.88671875" bestFit="1" customWidth="1"/>
    <col min="10503" max="10503" width="16.109375" customWidth="1"/>
    <col min="10504" max="10504" width="16.5546875" customWidth="1"/>
    <col min="10505" max="10505" width="16.44140625" customWidth="1"/>
    <col min="10506" max="10506" width="36.6640625" customWidth="1"/>
    <col min="10508" max="10508" width="2" customWidth="1"/>
    <col min="10753" max="10753" width="1.44140625" customWidth="1"/>
    <col min="10754" max="10754" width="3.77734375" customWidth="1"/>
    <col min="10755" max="10755" width="17.109375" customWidth="1"/>
    <col min="10756" max="10756" width="16.21875" customWidth="1"/>
    <col min="10757" max="10757" width="23.21875" customWidth="1"/>
    <col min="10758" max="10758" width="29.88671875" bestFit="1" customWidth="1"/>
    <col min="10759" max="10759" width="16.109375" customWidth="1"/>
    <col min="10760" max="10760" width="16.5546875" customWidth="1"/>
    <col min="10761" max="10761" width="16.44140625" customWidth="1"/>
    <col min="10762" max="10762" width="36.6640625" customWidth="1"/>
    <col min="10764" max="10764" width="2" customWidth="1"/>
    <col min="11009" max="11009" width="1.44140625" customWidth="1"/>
    <col min="11010" max="11010" width="3.77734375" customWidth="1"/>
    <col min="11011" max="11011" width="17.109375" customWidth="1"/>
    <col min="11012" max="11012" width="16.21875" customWidth="1"/>
    <col min="11013" max="11013" width="23.21875" customWidth="1"/>
    <col min="11014" max="11014" width="29.88671875" bestFit="1" customWidth="1"/>
    <col min="11015" max="11015" width="16.109375" customWidth="1"/>
    <col min="11016" max="11016" width="16.5546875" customWidth="1"/>
    <col min="11017" max="11017" width="16.44140625" customWidth="1"/>
    <col min="11018" max="11018" width="36.6640625" customWidth="1"/>
    <col min="11020" max="11020" width="2" customWidth="1"/>
    <col min="11265" max="11265" width="1.44140625" customWidth="1"/>
    <col min="11266" max="11266" width="3.77734375" customWidth="1"/>
    <col min="11267" max="11267" width="17.109375" customWidth="1"/>
    <col min="11268" max="11268" width="16.21875" customWidth="1"/>
    <col min="11269" max="11269" width="23.21875" customWidth="1"/>
    <col min="11270" max="11270" width="29.88671875" bestFit="1" customWidth="1"/>
    <col min="11271" max="11271" width="16.109375" customWidth="1"/>
    <col min="11272" max="11272" width="16.5546875" customWidth="1"/>
    <col min="11273" max="11273" width="16.44140625" customWidth="1"/>
    <col min="11274" max="11274" width="36.6640625" customWidth="1"/>
    <col min="11276" max="11276" width="2" customWidth="1"/>
    <col min="11521" max="11521" width="1.44140625" customWidth="1"/>
    <col min="11522" max="11522" width="3.77734375" customWidth="1"/>
    <col min="11523" max="11523" width="17.109375" customWidth="1"/>
    <col min="11524" max="11524" width="16.21875" customWidth="1"/>
    <col min="11525" max="11525" width="23.21875" customWidth="1"/>
    <col min="11526" max="11526" width="29.88671875" bestFit="1" customWidth="1"/>
    <col min="11527" max="11527" width="16.109375" customWidth="1"/>
    <col min="11528" max="11528" width="16.5546875" customWidth="1"/>
    <col min="11529" max="11529" width="16.44140625" customWidth="1"/>
    <col min="11530" max="11530" width="36.6640625" customWidth="1"/>
    <col min="11532" max="11532" width="2" customWidth="1"/>
    <col min="11777" max="11777" width="1.44140625" customWidth="1"/>
    <col min="11778" max="11778" width="3.77734375" customWidth="1"/>
    <col min="11779" max="11779" width="17.109375" customWidth="1"/>
    <col min="11780" max="11780" width="16.21875" customWidth="1"/>
    <col min="11781" max="11781" width="23.21875" customWidth="1"/>
    <col min="11782" max="11782" width="29.88671875" bestFit="1" customWidth="1"/>
    <col min="11783" max="11783" width="16.109375" customWidth="1"/>
    <col min="11784" max="11784" width="16.5546875" customWidth="1"/>
    <col min="11785" max="11785" width="16.44140625" customWidth="1"/>
    <col min="11786" max="11786" width="36.6640625" customWidth="1"/>
    <col min="11788" max="11788" width="2" customWidth="1"/>
    <col min="12033" max="12033" width="1.44140625" customWidth="1"/>
    <col min="12034" max="12034" width="3.77734375" customWidth="1"/>
    <col min="12035" max="12035" width="17.109375" customWidth="1"/>
    <col min="12036" max="12036" width="16.21875" customWidth="1"/>
    <col min="12037" max="12037" width="23.21875" customWidth="1"/>
    <col min="12038" max="12038" width="29.88671875" bestFit="1" customWidth="1"/>
    <col min="12039" max="12039" width="16.109375" customWidth="1"/>
    <col min="12040" max="12040" width="16.5546875" customWidth="1"/>
    <col min="12041" max="12041" width="16.44140625" customWidth="1"/>
    <col min="12042" max="12042" width="36.6640625" customWidth="1"/>
    <col min="12044" max="12044" width="2" customWidth="1"/>
    <col min="12289" max="12289" width="1.44140625" customWidth="1"/>
    <col min="12290" max="12290" width="3.77734375" customWidth="1"/>
    <col min="12291" max="12291" width="17.109375" customWidth="1"/>
    <col min="12292" max="12292" width="16.21875" customWidth="1"/>
    <col min="12293" max="12293" width="23.21875" customWidth="1"/>
    <col min="12294" max="12294" width="29.88671875" bestFit="1" customWidth="1"/>
    <col min="12295" max="12295" width="16.109375" customWidth="1"/>
    <col min="12296" max="12296" width="16.5546875" customWidth="1"/>
    <col min="12297" max="12297" width="16.44140625" customWidth="1"/>
    <col min="12298" max="12298" width="36.6640625" customWidth="1"/>
    <col min="12300" max="12300" width="2" customWidth="1"/>
    <col min="12545" max="12545" width="1.44140625" customWidth="1"/>
    <col min="12546" max="12546" width="3.77734375" customWidth="1"/>
    <col min="12547" max="12547" width="17.109375" customWidth="1"/>
    <col min="12548" max="12548" width="16.21875" customWidth="1"/>
    <col min="12549" max="12549" width="23.21875" customWidth="1"/>
    <col min="12550" max="12550" width="29.88671875" bestFit="1" customWidth="1"/>
    <col min="12551" max="12551" width="16.109375" customWidth="1"/>
    <col min="12552" max="12552" width="16.5546875" customWidth="1"/>
    <col min="12553" max="12553" width="16.44140625" customWidth="1"/>
    <col min="12554" max="12554" width="36.6640625" customWidth="1"/>
    <col min="12556" max="12556" width="2" customWidth="1"/>
    <col min="12801" max="12801" width="1.44140625" customWidth="1"/>
    <col min="12802" max="12802" width="3.77734375" customWidth="1"/>
    <col min="12803" max="12803" width="17.109375" customWidth="1"/>
    <col min="12804" max="12804" width="16.21875" customWidth="1"/>
    <col min="12805" max="12805" width="23.21875" customWidth="1"/>
    <col min="12806" max="12806" width="29.88671875" bestFit="1" customWidth="1"/>
    <col min="12807" max="12807" width="16.109375" customWidth="1"/>
    <col min="12808" max="12808" width="16.5546875" customWidth="1"/>
    <col min="12809" max="12809" width="16.44140625" customWidth="1"/>
    <col min="12810" max="12810" width="36.6640625" customWidth="1"/>
    <col min="12812" max="12812" width="2" customWidth="1"/>
    <col min="13057" max="13057" width="1.44140625" customWidth="1"/>
    <col min="13058" max="13058" width="3.77734375" customWidth="1"/>
    <col min="13059" max="13059" width="17.109375" customWidth="1"/>
    <col min="13060" max="13060" width="16.21875" customWidth="1"/>
    <col min="13061" max="13061" width="23.21875" customWidth="1"/>
    <col min="13062" max="13062" width="29.88671875" bestFit="1" customWidth="1"/>
    <col min="13063" max="13063" width="16.109375" customWidth="1"/>
    <col min="13064" max="13064" width="16.5546875" customWidth="1"/>
    <col min="13065" max="13065" width="16.44140625" customWidth="1"/>
    <col min="13066" max="13066" width="36.6640625" customWidth="1"/>
    <col min="13068" max="13068" width="2" customWidth="1"/>
    <col min="13313" max="13313" width="1.44140625" customWidth="1"/>
    <col min="13314" max="13314" width="3.77734375" customWidth="1"/>
    <col min="13315" max="13315" width="17.109375" customWidth="1"/>
    <col min="13316" max="13316" width="16.21875" customWidth="1"/>
    <col min="13317" max="13317" width="23.21875" customWidth="1"/>
    <col min="13318" max="13318" width="29.88671875" bestFit="1" customWidth="1"/>
    <col min="13319" max="13319" width="16.109375" customWidth="1"/>
    <col min="13320" max="13320" width="16.5546875" customWidth="1"/>
    <col min="13321" max="13321" width="16.44140625" customWidth="1"/>
    <col min="13322" max="13322" width="36.6640625" customWidth="1"/>
    <col min="13324" max="13324" width="2" customWidth="1"/>
    <col min="13569" max="13569" width="1.44140625" customWidth="1"/>
    <col min="13570" max="13570" width="3.77734375" customWidth="1"/>
    <col min="13571" max="13571" width="17.109375" customWidth="1"/>
    <col min="13572" max="13572" width="16.21875" customWidth="1"/>
    <col min="13573" max="13573" width="23.21875" customWidth="1"/>
    <col min="13574" max="13574" width="29.88671875" bestFit="1" customWidth="1"/>
    <col min="13575" max="13575" width="16.109375" customWidth="1"/>
    <col min="13576" max="13576" width="16.5546875" customWidth="1"/>
    <col min="13577" max="13577" width="16.44140625" customWidth="1"/>
    <col min="13578" max="13578" width="36.6640625" customWidth="1"/>
    <col min="13580" max="13580" width="2" customWidth="1"/>
    <col min="13825" max="13825" width="1.44140625" customWidth="1"/>
    <col min="13826" max="13826" width="3.77734375" customWidth="1"/>
    <col min="13827" max="13827" width="17.109375" customWidth="1"/>
    <col min="13828" max="13828" width="16.21875" customWidth="1"/>
    <col min="13829" max="13829" width="23.21875" customWidth="1"/>
    <col min="13830" max="13830" width="29.88671875" bestFit="1" customWidth="1"/>
    <col min="13831" max="13831" width="16.109375" customWidth="1"/>
    <col min="13832" max="13832" width="16.5546875" customWidth="1"/>
    <col min="13833" max="13833" width="16.44140625" customWidth="1"/>
    <col min="13834" max="13834" width="36.6640625" customWidth="1"/>
    <col min="13836" max="13836" width="2" customWidth="1"/>
    <col min="14081" max="14081" width="1.44140625" customWidth="1"/>
    <col min="14082" max="14082" width="3.77734375" customWidth="1"/>
    <col min="14083" max="14083" width="17.109375" customWidth="1"/>
    <col min="14084" max="14084" width="16.21875" customWidth="1"/>
    <col min="14085" max="14085" width="23.21875" customWidth="1"/>
    <col min="14086" max="14086" width="29.88671875" bestFit="1" customWidth="1"/>
    <col min="14087" max="14087" width="16.109375" customWidth="1"/>
    <col min="14088" max="14088" width="16.5546875" customWidth="1"/>
    <col min="14089" max="14089" width="16.44140625" customWidth="1"/>
    <col min="14090" max="14090" width="36.6640625" customWidth="1"/>
    <col min="14092" max="14092" width="2" customWidth="1"/>
    <col min="14337" max="14337" width="1.44140625" customWidth="1"/>
    <col min="14338" max="14338" width="3.77734375" customWidth="1"/>
    <col min="14339" max="14339" width="17.109375" customWidth="1"/>
    <col min="14340" max="14340" width="16.21875" customWidth="1"/>
    <col min="14341" max="14341" width="23.21875" customWidth="1"/>
    <col min="14342" max="14342" width="29.88671875" bestFit="1" customWidth="1"/>
    <col min="14343" max="14343" width="16.109375" customWidth="1"/>
    <col min="14344" max="14344" width="16.5546875" customWidth="1"/>
    <col min="14345" max="14345" width="16.44140625" customWidth="1"/>
    <col min="14346" max="14346" width="36.6640625" customWidth="1"/>
    <col min="14348" max="14348" width="2" customWidth="1"/>
    <col min="14593" max="14593" width="1.44140625" customWidth="1"/>
    <col min="14594" max="14594" width="3.77734375" customWidth="1"/>
    <col min="14595" max="14595" width="17.109375" customWidth="1"/>
    <col min="14596" max="14596" width="16.21875" customWidth="1"/>
    <col min="14597" max="14597" width="23.21875" customWidth="1"/>
    <col min="14598" max="14598" width="29.88671875" bestFit="1" customWidth="1"/>
    <col min="14599" max="14599" width="16.109375" customWidth="1"/>
    <col min="14600" max="14600" width="16.5546875" customWidth="1"/>
    <col min="14601" max="14601" width="16.44140625" customWidth="1"/>
    <col min="14602" max="14602" width="36.6640625" customWidth="1"/>
    <col min="14604" max="14604" width="2" customWidth="1"/>
    <col min="14849" max="14849" width="1.44140625" customWidth="1"/>
    <col min="14850" max="14850" width="3.77734375" customWidth="1"/>
    <col min="14851" max="14851" width="17.109375" customWidth="1"/>
    <col min="14852" max="14852" width="16.21875" customWidth="1"/>
    <col min="14853" max="14853" width="23.21875" customWidth="1"/>
    <col min="14854" max="14854" width="29.88671875" bestFit="1" customWidth="1"/>
    <col min="14855" max="14855" width="16.109375" customWidth="1"/>
    <col min="14856" max="14856" width="16.5546875" customWidth="1"/>
    <col min="14857" max="14857" width="16.44140625" customWidth="1"/>
    <col min="14858" max="14858" width="36.6640625" customWidth="1"/>
    <col min="14860" max="14860" width="2" customWidth="1"/>
    <col min="15105" max="15105" width="1.44140625" customWidth="1"/>
    <col min="15106" max="15106" width="3.77734375" customWidth="1"/>
    <col min="15107" max="15107" width="17.109375" customWidth="1"/>
    <col min="15108" max="15108" width="16.21875" customWidth="1"/>
    <col min="15109" max="15109" width="23.21875" customWidth="1"/>
    <col min="15110" max="15110" width="29.88671875" bestFit="1" customWidth="1"/>
    <col min="15111" max="15111" width="16.109375" customWidth="1"/>
    <col min="15112" max="15112" width="16.5546875" customWidth="1"/>
    <col min="15113" max="15113" width="16.44140625" customWidth="1"/>
    <col min="15114" max="15114" width="36.6640625" customWidth="1"/>
    <col min="15116" max="15116" width="2" customWidth="1"/>
    <col min="15361" max="15361" width="1.44140625" customWidth="1"/>
    <col min="15362" max="15362" width="3.77734375" customWidth="1"/>
    <col min="15363" max="15363" width="17.109375" customWidth="1"/>
    <col min="15364" max="15364" width="16.21875" customWidth="1"/>
    <col min="15365" max="15365" width="23.21875" customWidth="1"/>
    <col min="15366" max="15366" width="29.88671875" bestFit="1" customWidth="1"/>
    <col min="15367" max="15367" width="16.109375" customWidth="1"/>
    <col min="15368" max="15368" width="16.5546875" customWidth="1"/>
    <col min="15369" max="15369" width="16.44140625" customWidth="1"/>
    <col min="15370" max="15370" width="36.6640625" customWidth="1"/>
    <col min="15372" max="15372" width="2" customWidth="1"/>
    <col min="15617" max="15617" width="1.44140625" customWidth="1"/>
    <col min="15618" max="15618" width="3.77734375" customWidth="1"/>
    <col min="15619" max="15619" width="17.109375" customWidth="1"/>
    <col min="15620" max="15620" width="16.21875" customWidth="1"/>
    <col min="15621" max="15621" width="23.21875" customWidth="1"/>
    <col min="15622" max="15622" width="29.88671875" bestFit="1" customWidth="1"/>
    <col min="15623" max="15623" width="16.109375" customWidth="1"/>
    <col min="15624" max="15624" width="16.5546875" customWidth="1"/>
    <col min="15625" max="15625" width="16.44140625" customWidth="1"/>
    <col min="15626" max="15626" width="36.6640625" customWidth="1"/>
    <col min="15628" max="15628" width="2" customWidth="1"/>
    <col min="15873" max="15873" width="1.44140625" customWidth="1"/>
    <col min="15874" max="15874" width="3.77734375" customWidth="1"/>
    <col min="15875" max="15875" width="17.109375" customWidth="1"/>
    <col min="15876" max="15876" width="16.21875" customWidth="1"/>
    <col min="15877" max="15877" width="23.21875" customWidth="1"/>
    <col min="15878" max="15878" width="29.88671875" bestFit="1" customWidth="1"/>
    <col min="15879" max="15879" width="16.109375" customWidth="1"/>
    <col min="15880" max="15880" width="16.5546875" customWidth="1"/>
    <col min="15881" max="15881" width="16.44140625" customWidth="1"/>
    <col min="15882" max="15882" width="36.6640625" customWidth="1"/>
    <col min="15884" max="15884" width="2" customWidth="1"/>
    <col min="16129" max="16129" width="1.44140625" customWidth="1"/>
    <col min="16130" max="16130" width="3.77734375" customWidth="1"/>
    <col min="16131" max="16131" width="17.109375" customWidth="1"/>
    <col min="16132" max="16132" width="16.21875" customWidth="1"/>
    <col min="16133" max="16133" width="23.21875" customWidth="1"/>
    <col min="16134" max="16134" width="29.88671875" bestFit="1" customWidth="1"/>
    <col min="16135" max="16135" width="16.109375" customWidth="1"/>
    <col min="16136" max="16136" width="16.5546875" customWidth="1"/>
    <col min="16137" max="16137" width="16.44140625" customWidth="1"/>
    <col min="16138" max="16138" width="36.6640625" customWidth="1"/>
    <col min="16140" max="16140" width="2" customWidth="1"/>
  </cols>
  <sheetData>
    <row r="1" spans="1:36" ht="18.75" thickBot="1" x14ac:dyDescent="0.25">
      <c r="A1" s="132"/>
      <c r="B1" s="132"/>
      <c r="C1" s="133" t="s">
        <v>107</v>
      </c>
      <c r="D1" s="133"/>
      <c r="E1" s="134"/>
      <c r="F1" s="135"/>
      <c r="G1" s="136"/>
      <c r="H1" s="137" t="s">
        <v>108</v>
      </c>
      <c r="I1" s="135"/>
      <c r="J1" s="138"/>
      <c r="K1" s="139"/>
    </row>
    <row r="2" spans="1:36" ht="32.25" thickBot="1" x14ac:dyDescent="0.25">
      <c r="A2" s="140"/>
      <c r="B2" s="140"/>
      <c r="C2" s="141" t="s">
        <v>109</v>
      </c>
      <c r="D2" s="188" t="s">
        <v>110</v>
      </c>
      <c r="E2" s="841" t="s">
        <v>111</v>
      </c>
      <c r="F2" s="841" t="s">
        <v>112</v>
      </c>
      <c r="G2" s="841" t="s">
        <v>113</v>
      </c>
      <c r="H2" s="841" t="s">
        <v>114</v>
      </c>
      <c r="I2" s="841" t="s">
        <v>115</v>
      </c>
      <c r="J2" s="842" t="s">
        <v>116</v>
      </c>
      <c r="K2" s="835" t="s">
        <v>782</v>
      </c>
    </row>
    <row r="3" spans="1:36" ht="21.75" customHeight="1" x14ac:dyDescent="0.25">
      <c r="A3" s="143"/>
      <c r="B3" s="143"/>
      <c r="C3" s="520" t="s">
        <v>117</v>
      </c>
      <c r="D3" s="836"/>
      <c r="E3" s="836"/>
      <c r="F3" s="836"/>
      <c r="G3" s="836"/>
      <c r="H3" s="836"/>
      <c r="I3" s="836"/>
      <c r="J3" s="836"/>
      <c r="K3" s="83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  <c r="X3" s="456"/>
      <c r="Y3" s="456"/>
      <c r="Z3" s="456"/>
      <c r="AA3" s="456"/>
      <c r="AB3" s="456"/>
      <c r="AC3" s="456"/>
      <c r="AD3" s="456"/>
      <c r="AE3" s="456"/>
      <c r="AF3" s="456"/>
      <c r="AG3" s="456"/>
      <c r="AH3" s="456"/>
      <c r="AI3" s="456"/>
      <c r="AJ3" s="456"/>
    </row>
    <row r="4" spans="1:36" x14ac:dyDescent="0.2">
      <c r="A4" s="144"/>
      <c r="B4" s="144"/>
      <c r="C4" s="521" t="s">
        <v>118</v>
      </c>
      <c r="D4" s="260" t="s">
        <v>119</v>
      </c>
      <c r="E4" s="260" t="s">
        <v>120</v>
      </c>
      <c r="F4" s="260" t="s">
        <v>120</v>
      </c>
      <c r="G4" s="260" t="s">
        <v>120</v>
      </c>
      <c r="H4" s="843">
        <f>SUM(H5:H6)</f>
        <v>2.3570000000000002</v>
      </c>
      <c r="I4" s="843">
        <f>SUM(I5:I6)</f>
        <v>4.0109589041095894</v>
      </c>
      <c r="J4" s="830" t="s">
        <v>120</v>
      </c>
      <c r="K4" s="844"/>
      <c r="L4" s="456"/>
      <c r="M4" s="456"/>
      <c r="N4" s="456"/>
      <c r="O4" s="456"/>
      <c r="P4" s="456"/>
      <c r="Q4" s="456"/>
      <c r="R4" s="456"/>
      <c r="S4" s="456"/>
      <c r="T4" s="456"/>
      <c r="U4" s="456"/>
      <c r="V4" s="456"/>
      <c r="W4" s="456"/>
      <c r="X4" s="456"/>
      <c r="Y4" s="456"/>
      <c r="Z4" s="456"/>
      <c r="AA4" s="456"/>
      <c r="AB4" s="456"/>
      <c r="AC4" s="456"/>
      <c r="AD4" s="456"/>
      <c r="AE4" s="456"/>
      <c r="AF4" s="456"/>
      <c r="AG4" s="456"/>
      <c r="AH4" s="456"/>
      <c r="AI4" s="456"/>
      <c r="AJ4" s="456"/>
    </row>
    <row r="5" spans="1:36" x14ac:dyDescent="0.2">
      <c r="A5" s="145"/>
      <c r="B5" s="145"/>
      <c r="C5" s="457" t="s">
        <v>120</v>
      </c>
      <c r="D5" s="409" t="s">
        <v>121</v>
      </c>
      <c r="E5" s="458" t="s">
        <v>798</v>
      </c>
      <c r="F5" s="458" t="s">
        <v>799</v>
      </c>
      <c r="G5" s="458" t="s">
        <v>800</v>
      </c>
      <c r="H5" s="876">
        <v>2.3570000000000002</v>
      </c>
      <c r="I5" s="876">
        <v>4.0109589041095894</v>
      </c>
      <c r="J5" s="458" t="s">
        <v>801</v>
      </c>
      <c r="K5" s="458">
        <v>0</v>
      </c>
      <c r="L5" s="456"/>
      <c r="M5" s="456"/>
      <c r="N5" s="456"/>
      <c r="O5" s="456"/>
      <c r="P5" s="456"/>
      <c r="Q5" s="456"/>
      <c r="R5" s="456"/>
      <c r="S5" s="456"/>
      <c r="T5" s="456"/>
      <c r="U5" s="456"/>
      <c r="V5" s="456"/>
      <c r="W5" s="456"/>
      <c r="X5" s="456"/>
      <c r="Y5" s="456"/>
      <c r="Z5" s="456"/>
      <c r="AA5" s="456"/>
      <c r="AB5" s="456"/>
      <c r="AC5" s="456"/>
      <c r="AD5" s="456"/>
      <c r="AE5" s="456"/>
      <c r="AF5" s="456"/>
      <c r="AG5" s="456"/>
      <c r="AH5" s="456"/>
      <c r="AI5" s="456"/>
      <c r="AJ5" s="456"/>
    </row>
    <row r="6" spans="1:36" x14ac:dyDescent="0.2">
      <c r="A6" s="145"/>
      <c r="B6" s="145"/>
      <c r="C6" s="457"/>
      <c r="D6" s="409" t="s">
        <v>121</v>
      </c>
      <c r="E6" s="523"/>
      <c r="F6" s="432"/>
      <c r="G6" s="432"/>
      <c r="H6" s="431"/>
      <c r="I6" s="451"/>
      <c r="J6" s="832"/>
      <c r="K6" s="837"/>
      <c r="L6" s="456"/>
      <c r="M6" s="456"/>
      <c r="N6" s="456"/>
      <c r="O6" s="456"/>
      <c r="P6" s="456"/>
      <c r="Q6" s="456"/>
      <c r="R6" s="456"/>
      <c r="S6" s="456"/>
      <c r="T6" s="456"/>
      <c r="U6" s="456"/>
      <c r="V6" s="456"/>
      <c r="W6" s="456"/>
      <c r="X6" s="456"/>
      <c r="Y6" s="456"/>
      <c r="Z6" s="456"/>
      <c r="AA6" s="456"/>
      <c r="AB6" s="456"/>
      <c r="AC6" s="456"/>
      <c r="AD6" s="456"/>
      <c r="AE6" s="456"/>
      <c r="AF6" s="456"/>
      <c r="AG6" s="456"/>
      <c r="AH6" s="456"/>
      <c r="AI6" s="456"/>
      <c r="AJ6" s="456"/>
    </row>
    <row r="7" spans="1:36" ht="25.5" x14ac:dyDescent="0.2">
      <c r="A7" s="145"/>
      <c r="B7" s="145"/>
      <c r="C7" s="845" t="s">
        <v>781</v>
      </c>
      <c r="D7" s="829" t="s">
        <v>110</v>
      </c>
      <c r="E7" s="829" t="s">
        <v>111</v>
      </c>
      <c r="F7" s="829" t="s">
        <v>112</v>
      </c>
      <c r="G7" s="829" t="s">
        <v>113</v>
      </c>
      <c r="H7" s="829" t="s">
        <v>126</v>
      </c>
      <c r="I7" s="829" t="s">
        <v>115</v>
      </c>
      <c r="J7" s="833"/>
      <c r="K7" s="837"/>
      <c r="L7" s="456"/>
      <c r="M7" s="456"/>
      <c r="N7" s="456"/>
      <c r="O7" s="456"/>
      <c r="P7" s="456"/>
      <c r="Q7" s="456"/>
      <c r="R7" s="456"/>
      <c r="S7" s="456"/>
      <c r="T7" s="456"/>
      <c r="U7" s="456"/>
      <c r="V7" s="456"/>
      <c r="W7" s="456"/>
      <c r="X7" s="456"/>
      <c r="Y7" s="456"/>
      <c r="Z7" s="456"/>
      <c r="AA7" s="456"/>
      <c r="AB7" s="456"/>
      <c r="AC7" s="456"/>
      <c r="AD7" s="456"/>
      <c r="AE7" s="456"/>
      <c r="AF7" s="456"/>
      <c r="AG7" s="456"/>
      <c r="AH7" s="456"/>
      <c r="AI7" s="456"/>
      <c r="AJ7" s="456"/>
    </row>
    <row r="8" spans="1:36" x14ac:dyDescent="0.2">
      <c r="A8" s="146"/>
      <c r="B8" s="147"/>
      <c r="C8" s="453" t="s">
        <v>122</v>
      </c>
      <c r="D8" s="454" t="s">
        <v>123</v>
      </c>
      <c r="E8" s="258" t="s">
        <v>120</v>
      </c>
      <c r="F8" s="455" t="s">
        <v>124</v>
      </c>
      <c r="G8" s="258" t="s">
        <v>120</v>
      </c>
      <c r="H8" s="415">
        <f>SUM(H10:H15)</f>
        <v>0</v>
      </c>
      <c r="I8" s="454" t="s">
        <v>120</v>
      </c>
      <c r="J8" s="830" t="s">
        <v>120</v>
      </c>
      <c r="K8" s="840"/>
      <c r="L8" s="456"/>
      <c r="M8" s="456"/>
      <c r="N8" s="456"/>
      <c r="O8" s="456"/>
      <c r="P8" s="456"/>
      <c r="Q8" s="456"/>
      <c r="R8" s="456"/>
      <c r="S8" s="456"/>
      <c r="T8" s="456"/>
      <c r="U8" s="456"/>
      <c r="V8" s="456"/>
      <c r="W8" s="456"/>
      <c r="X8" s="456"/>
      <c r="Y8" s="456"/>
      <c r="Z8" s="456"/>
      <c r="AA8" s="456"/>
      <c r="AB8" s="456"/>
      <c r="AC8" s="456"/>
      <c r="AD8" s="456"/>
      <c r="AE8" s="456"/>
      <c r="AF8" s="456"/>
      <c r="AG8" s="456"/>
      <c r="AH8" s="456"/>
      <c r="AI8" s="456"/>
      <c r="AJ8" s="456"/>
    </row>
    <row r="9" spans="1:36" x14ac:dyDescent="0.2">
      <c r="A9" s="146"/>
      <c r="B9" s="147"/>
      <c r="C9" s="457" t="s">
        <v>120</v>
      </c>
      <c r="D9" s="409" t="s">
        <v>120</v>
      </c>
      <c r="E9" s="455"/>
      <c r="F9" s="455"/>
      <c r="G9" s="258" t="s">
        <v>120</v>
      </c>
      <c r="H9" s="415">
        <f>SUM(H10:H14)</f>
        <v>0</v>
      </c>
      <c r="I9" s="454" t="s">
        <v>120</v>
      </c>
      <c r="J9" s="830" t="s">
        <v>120</v>
      </c>
      <c r="K9" s="840"/>
      <c r="L9" s="456"/>
      <c r="M9" s="456"/>
      <c r="N9" s="456"/>
      <c r="O9" s="456"/>
      <c r="P9" s="456"/>
      <c r="Q9" s="456"/>
      <c r="R9" s="456"/>
      <c r="S9" s="456"/>
      <c r="T9" s="456"/>
      <c r="U9" s="456"/>
      <c r="V9" s="456"/>
      <c r="W9" s="456"/>
      <c r="X9" s="456"/>
      <c r="Y9" s="456"/>
      <c r="Z9" s="456"/>
      <c r="AA9" s="456"/>
      <c r="AB9" s="456"/>
      <c r="AC9" s="456"/>
      <c r="AD9" s="456"/>
      <c r="AE9" s="456"/>
      <c r="AF9" s="456"/>
      <c r="AG9" s="456"/>
      <c r="AH9" s="456"/>
      <c r="AI9" s="456"/>
      <c r="AJ9" s="456"/>
    </row>
    <row r="10" spans="1:36" x14ac:dyDescent="0.2">
      <c r="A10" s="145"/>
      <c r="B10" s="145"/>
      <c r="C10" s="457" t="s">
        <v>120</v>
      </c>
      <c r="D10" s="409" t="s">
        <v>121</v>
      </c>
      <c r="E10" s="458"/>
      <c r="F10" s="458"/>
      <c r="G10" s="458"/>
      <c r="H10" s="458"/>
      <c r="I10" s="458"/>
      <c r="J10" s="458"/>
      <c r="K10" s="458"/>
      <c r="L10" s="456"/>
      <c r="M10" s="456"/>
      <c r="N10" s="456"/>
      <c r="O10" s="456"/>
      <c r="P10" s="456"/>
      <c r="Q10" s="456"/>
      <c r="R10" s="456"/>
      <c r="S10" s="456"/>
      <c r="T10" s="456"/>
      <c r="U10" s="456"/>
      <c r="V10" s="456"/>
      <c r="W10" s="456"/>
      <c r="X10" s="456"/>
      <c r="Y10" s="456"/>
      <c r="Z10" s="456"/>
      <c r="AA10" s="456"/>
      <c r="AB10" s="456"/>
      <c r="AC10" s="456"/>
      <c r="AD10" s="456"/>
      <c r="AE10" s="456"/>
      <c r="AF10" s="456"/>
      <c r="AG10" s="456"/>
      <c r="AH10" s="456"/>
      <c r="AI10" s="456"/>
      <c r="AJ10" s="456"/>
    </row>
    <row r="11" spans="1:36" x14ac:dyDescent="0.2">
      <c r="A11" s="145"/>
      <c r="B11" s="145"/>
      <c r="C11" s="457" t="s">
        <v>120</v>
      </c>
      <c r="D11" s="409" t="s">
        <v>121</v>
      </c>
      <c r="E11" s="458"/>
      <c r="F11" s="458"/>
      <c r="G11" s="458"/>
      <c r="H11" s="458"/>
      <c r="I11" s="458"/>
      <c r="J11" s="458"/>
      <c r="K11" s="458"/>
      <c r="L11" s="456"/>
      <c r="M11" s="456"/>
      <c r="N11" s="456"/>
      <c r="O11" s="456"/>
      <c r="P11" s="456"/>
      <c r="Q11" s="456"/>
      <c r="R11" s="456"/>
      <c r="S11" s="456"/>
      <c r="T11" s="456"/>
      <c r="U11" s="456"/>
      <c r="V11" s="456"/>
      <c r="W11" s="456"/>
      <c r="X11" s="456"/>
      <c r="Y11" s="456"/>
      <c r="Z11" s="456"/>
      <c r="AA11" s="456"/>
      <c r="AB11" s="456"/>
      <c r="AC11" s="456"/>
      <c r="AD11" s="456"/>
      <c r="AE11" s="456"/>
      <c r="AF11" s="456"/>
      <c r="AG11" s="456"/>
      <c r="AH11" s="456"/>
      <c r="AI11" s="456"/>
      <c r="AJ11" s="456"/>
    </row>
    <row r="12" spans="1:36" x14ac:dyDescent="0.2">
      <c r="A12" s="145"/>
      <c r="B12" s="145"/>
      <c r="C12" s="457" t="s">
        <v>120</v>
      </c>
      <c r="D12" s="409" t="s">
        <v>121</v>
      </c>
      <c r="E12" s="458"/>
      <c r="F12" s="458"/>
      <c r="G12" s="458"/>
      <c r="H12" s="458"/>
      <c r="I12" s="458"/>
      <c r="J12" s="458"/>
      <c r="K12" s="458"/>
    </row>
    <row r="13" spans="1:36" x14ac:dyDescent="0.2">
      <c r="A13" s="145"/>
      <c r="B13" s="145"/>
      <c r="C13" s="457" t="s">
        <v>120</v>
      </c>
      <c r="D13" s="409" t="s">
        <v>121</v>
      </c>
      <c r="E13" s="458"/>
      <c r="F13" s="459"/>
      <c r="G13" s="460"/>
      <c r="H13" s="461"/>
      <c r="I13" s="462"/>
      <c r="J13" s="831"/>
      <c r="K13" s="838"/>
    </row>
    <row r="14" spans="1:36" x14ac:dyDescent="0.2">
      <c r="A14" s="145"/>
      <c r="B14" s="145"/>
      <c r="C14" s="457" t="s">
        <v>120</v>
      </c>
      <c r="D14" s="409" t="s">
        <v>121</v>
      </c>
      <c r="E14" s="458"/>
      <c r="F14" s="459"/>
      <c r="G14" s="460"/>
      <c r="H14" s="461"/>
      <c r="I14" s="462"/>
      <c r="J14" s="831"/>
      <c r="K14" s="838"/>
    </row>
    <row r="15" spans="1:36" ht="25.5" x14ac:dyDescent="0.2">
      <c r="A15" s="149"/>
      <c r="B15" s="149"/>
      <c r="C15" s="524" t="s">
        <v>125</v>
      </c>
      <c r="D15" s="525" t="s">
        <v>110</v>
      </c>
      <c r="E15" s="526" t="s">
        <v>111</v>
      </c>
      <c r="F15" s="526" t="s">
        <v>112</v>
      </c>
      <c r="G15" s="526" t="s">
        <v>113</v>
      </c>
      <c r="H15" s="526" t="s">
        <v>126</v>
      </c>
      <c r="I15" s="526" t="s">
        <v>115</v>
      </c>
      <c r="J15" s="834" t="s">
        <v>127</v>
      </c>
      <c r="K15" s="838"/>
    </row>
    <row r="16" spans="1:36" x14ac:dyDescent="0.2">
      <c r="A16" s="150"/>
      <c r="B16" s="147"/>
      <c r="C16" s="453" t="s">
        <v>128</v>
      </c>
      <c r="D16" s="454" t="s">
        <v>129</v>
      </c>
      <c r="E16" s="454" t="s">
        <v>120</v>
      </c>
      <c r="F16" s="454" t="s">
        <v>120</v>
      </c>
      <c r="G16" s="454" t="s">
        <v>120</v>
      </c>
      <c r="H16" s="522">
        <f>SUM(H17:H18)</f>
        <v>0</v>
      </c>
      <c r="I16" s="522">
        <f>SUM(I17:I18)</f>
        <v>0</v>
      </c>
      <c r="J16" s="830" t="s">
        <v>120</v>
      </c>
      <c r="K16" s="839"/>
    </row>
    <row r="17" spans="1:11" x14ac:dyDescent="0.2">
      <c r="A17" s="145"/>
      <c r="B17" s="145"/>
      <c r="C17" s="457"/>
      <c r="D17" s="409" t="s">
        <v>121</v>
      </c>
      <c r="E17" s="458"/>
      <c r="F17" s="458"/>
      <c r="G17" s="458"/>
      <c r="H17" s="876"/>
      <c r="I17" s="876"/>
      <c r="J17" s="458"/>
      <c r="K17" s="458"/>
    </row>
    <row r="18" spans="1:11" x14ac:dyDescent="0.2">
      <c r="A18" s="145"/>
      <c r="B18" s="145"/>
      <c r="C18" s="457" t="s">
        <v>120</v>
      </c>
      <c r="D18" s="409" t="s">
        <v>121</v>
      </c>
      <c r="E18" s="458"/>
      <c r="F18" s="458"/>
      <c r="G18" s="458"/>
      <c r="H18" s="458"/>
      <c r="I18" s="458"/>
      <c r="J18" s="458"/>
      <c r="K18" s="458"/>
    </row>
    <row r="19" spans="1:11" ht="25.5" x14ac:dyDescent="0.2">
      <c r="A19" s="150"/>
      <c r="B19" s="147"/>
      <c r="C19" s="527" t="s">
        <v>130</v>
      </c>
      <c r="D19" s="525" t="s">
        <v>110</v>
      </c>
      <c r="E19" s="526" t="s">
        <v>111</v>
      </c>
      <c r="F19" s="526" t="s">
        <v>112</v>
      </c>
      <c r="G19" s="526" t="s">
        <v>113</v>
      </c>
      <c r="H19" s="526" t="s">
        <v>126</v>
      </c>
      <c r="I19" s="526" t="s">
        <v>115</v>
      </c>
      <c r="J19" s="834" t="s">
        <v>131</v>
      </c>
      <c r="K19" s="838"/>
    </row>
    <row r="20" spans="1:11" x14ac:dyDescent="0.2">
      <c r="A20" s="150"/>
      <c r="B20" s="147"/>
      <c r="C20" s="453" t="s">
        <v>132</v>
      </c>
      <c r="D20" s="454" t="s">
        <v>133</v>
      </c>
      <c r="E20" s="454" t="s">
        <v>120</v>
      </c>
      <c r="F20" s="454" t="s">
        <v>120</v>
      </c>
      <c r="G20" s="454" t="s">
        <v>120</v>
      </c>
      <c r="H20" s="522">
        <f>SUM(H21:H22)</f>
        <v>0</v>
      </c>
      <c r="I20" s="522">
        <f>SUM(I21:I22)</f>
        <v>0</v>
      </c>
      <c r="J20" s="830" t="s">
        <v>120</v>
      </c>
      <c r="K20" s="839"/>
    </row>
    <row r="21" spans="1:11" x14ac:dyDescent="0.2">
      <c r="A21" s="150"/>
      <c r="B21" s="147"/>
      <c r="C21" s="457"/>
      <c r="D21" s="409" t="s">
        <v>121</v>
      </c>
      <c r="E21" s="458"/>
      <c r="F21" s="459"/>
      <c r="G21" s="460"/>
      <c r="H21" s="461"/>
      <c r="I21" s="462"/>
      <c r="J21" s="831"/>
      <c r="K21" s="838"/>
    </row>
    <row r="22" spans="1:11" x14ac:dyDescent="0.2">
      <c r="A22" s="150"/>
      <c r="B22" s="147"/>
      <c r="C22" s="457" t="s">
        <v>120</v>
      </c>
      <c r="D22" s="409" t="s">
        <v>121</v>
      </c>
      <c r="E22" s="458"/>
      <c r="F22" s="459"/>
      <c r="G22" s="460"/>
      <c r="H22" s="461"/>
      <c r="I22" s="462"/>
      <c r="J22" s="831"/>
      <c r="K22" s="838"/>
    </row>
    <row r="23" spans="1:11" x14ac:dyDescent="0.2">
      <c r="A23" s="151"/>
      <c r="B23" s="152"/>
      <c r="C23" s="148" t="s">
        <v>120</v>
      </c>
      <c r="D23" s="148" t="s">
        <v>120</v>
      </c>
      <c r="E23" s="148" t="s">
        <v>120</v>
      </c>
      <c r="F23" s="148" t="s">
        <v>120</v>
      </c>
      <c r="G23" s="148" t="s">
        <v>120</v>
      </c>
      <c r="H23" s="148" t="s">
        <v>120</v>
      </c>
      <c r="I23" s="148" t="s">
        <v>120</v>
      </c>
      <c r="J23" s="153" t="s">
        <v>120</v>
      </c>
      <c r="K23" s="148"/>
    </row>
    <row r="24" spans="1:11" x14ac:dyDescent="0.2">
      <c r="A24" s="149"/>
      <c r="B24" s="149"/>
      <c r="C24" s="154" t="s">
        <v>4</v>
      </c>
      <c r="D24" s="155"/>
      <c r="E24" s="156" t="str">
        <f>'TITLE PAGE'!D9</f>
        <v>Dŵr Cymru Welsh Water</v>
      </c>
      <c r="F24" s="148"/>
      <c r="G24" s="148"/>
      <c r="H24" s="148"/>
      <c r="I24" s="148"/>
      <c r="J24" s="157"/>
      <c r="K24" s="148"/>
    </row>
    <row r="25" spans="1:11" x14ac:dyDescent="0.2">
      <c r="A25" s="149"/>
      <c r="B25" s="149"/>
      <c r="C25" s="158" t="s">
        <v>5</v>
      </c>
      <c r="D25" s="159"/>
      <c r="E25" s="160" t="str">
        <f>'TITLE PAGE'!D10</f>
        <v>Vowchuch</v>
      </c>
      <c r="F25" s="148"/>
      <c r="G25" s="148"/>
      <c r="H25" s="148"/>
      <c r="I25" s="148"/>
      <c r="J25" s="153"/>
      <c r="K25" s="161"/>
    </row>
    <row r="26" spans="1:11" x14ac:dyDescent="0.2">
      <c r="A26" s="149"/>
      <c r="B26" s="149"/>
      <c r="C26" s="158" t="s">
        <v>6</v>
      </c>
      <c r="D26" s="162"/>
      <c r="E26" s="163">
        <f>'TITLE PAGE'!D11</f>
        <v>8110</v>
      </c>
      <c r="F26" s="164"/>
      <c r="G26" s="164"/>
      <c r="H26" s="164"/>
      <c r="I26" s="164"/>
      <c r="J26" s="165"/>
      <c r="K26" s="161"/>
    </row>
    <row r="27" spans="1:11" x14ac:dyDescent="0.2">
      <c r="A27" s="149"/>
      <c r="B27" s="149"/>
      <c r="C27" s="158" t="s">
        <v>7</v>
      </c>
      <c r="D27" s="159"/>
      <c r="E27" s="160" t="str">
        <f>'TITLE PAGE'!D12</f>
        <v>Dry Year Annual Average</v>
      </c>
      <c r="F27" s="148"/>
      <c r="G27" s="148"/>
      <c r="H27" s="148"/>
      <c r="I27" s="148"/>
      <c r="J27" s="165"/>
      <c r="K27" s="161"/>
    </row>
    <row r="28" spans="1:11" x14ac:dyDescent="0.2">
      <c r="A28" s="149"/>
      <c r="B28" s="149"/>
      <c r="C28" s="166" t="s">
        <v>8</v>
      </c>
      <c r="D28" s="167"/>
      <c r="E28" s="168" t="str">
        <f>'TITLE PAGE'!D13</f>
        <v>1 in 20</v>
      </c>
      <c r="F28" s="148"/>
      <c r="G28" s="148"/>
      <c r="H28" s="148"/>
      <c r="I28" s="148"/>
      <c r="J28" s="169"/>
      <c r="K28" s="161"/>
    </row>
    <row r="29" spans="1:11" x14ac:dyDescent="0.2">
      <c r="A29" s="170"/>
      <c r="B29" s="170"/>
      <c r="C29" s="171"/>
      <c r="D29" s="171"/>
      <c r="E29" s="171"/>
      <c r="F29" s="172"/>
      <c r="G29" s="171"/>
      <c r="H29" s="171"/>
      <c r="I29" s="171"/>
      <c r="J29" s="173"/>
      <c r="K29" s="161"/>
    </row>
    <row r="30" spans="1:11" x14ac:dyDescent="0.2">
      <c r="A30" s="170"/>
      <c r="B30" s="170"/>
      <c r="C30" s="171"/>
      <c r="D30" s="171"/>
      <c r="E30" s="171"/>
      <c r="F30" s="172"/>
      <c r="G30" s="171"/>
      <c r="H30" s="171"/>
      <c r="I30" s="171"/>
      <c r="J30" s="173"/>
      <c r="K30" s="161"/>
    </row>
    <row r="31" spans="1:11" ht="18" x14ac:dyDescent="0.25">
      <c r="A31" s="170"/>
      <c r="B31" s="170"/>
      <c r="C31" s="174" t="s">
        <v>134</v>
      </c>
      <c r="D31" s="171"/>
      <c r="E31" s="171"/>
      <c r="F31" s="172"/>
      <c r="G31" s="171"/>
      <c r="H31" s="171"/>
      <c r="I31" s="171"/>
      <c r="J31" s="173"/>
      <c r="K31" s="175"/>
    </row>
  </sheetData>
  <dataValidations count="1">
    <dataValidation type="list" allowBlank="1" showInputMessage="1" showErrorMessage="1" sqref="G6">
      <formula1>Source_Types</formula1>
    </dataValidation>
  </dataValidations>
  <pageMargins left="0.7" right="0.7" top="0.75" bottom="0.75" header="0.3" footer="0.3"/>
  <pageSetup paperSize="8" scale="8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3"/>
  <sheetViews>
    <sheetView showGridLines="0" topLeftCell="A10" zoomScale="75" zoomScaleNormal="75" workbookViewId="0">
      <selection activeCell="H8" sqref="H8"/>
    </sheetView>
  </sheetViews>
  <sheetFormatPr defaultColWidth="8.88671875" defaultRowHeight="27" customHeight="1" x14ac:dyDescent="0.2"/>
  <cols>
    <col min="1" max="1" width="1.33203125" customWidth="1"/>
    <col min="2" max="2" width="7.88671875" customWidth="1"/>
    <col min="3" max="3" width="8.33203125" customWidth="1"/>
    <col min="4" max="4" width="21.77734375" customWidth="1"/>
    <col min="5" max="5" width="21.33203125" customWidth="1"/>
    <col min="6" max="6" width="9.33203125" customWidth="1"/>
    <col min="7" max="7" width="8" bestFit="1" customWidth="1"/>
    <col min="8" max="8" width="15.88671875" customWidth="1"/>
    <col min="9" max="41" width="11.33203125" customWidth="1"/>
    <col min="257" max="257" width="1.33203125" customWidth="1"/>
    <col min="258" max="258" width="7.88671875" customWidth="1"/>
    <col min="259" max="259" width="8.33203125" customWidth="1"/>
    <col min="260" max="260" width="23.33203125" customWidth="1"/>
    <col min="261" max="261" width="21.33203125" customWidth="1"/>
    <col min="262" max="262" width="9.33203125" customWidth="1"/>
    <col min="263" max="263" width="8" bestFit="1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23.33203125" customWidth="1"/>
    <col min="517" max="517" width="21.33203125" customWidth="1"/>
    <col min="518" max="518" width="9.33203125" customWidth="1"/>
    <col min="519" max="519" width="8" bestFit="1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23.33203125" customWidth="1"/>
    <col min="773" max="773" width="21.33203125" customWidth="1"/>
    <col min="774" max="774" width="9.33203125" customWidth="1"/>
    <col min="775" max="775" width="8" bestFit="1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23.33203125" customWidth="1"/>
    <col min="1029" max="1029" width="21.33203125" customWidth="1"/>
    <col min="1030" max="1030" width="9.33203125" customWidth="1"/>
    <col min="1031" max="1031" width="8" bestFit="1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23.33203125" customWidth="1"/>
    <col min="1285" max="1285" width="21.33203125" customWidth="1"/>
    <col min="1286" max="1286" width="9.33203125" customWidth="1"/>
    <col min="1287" max="1287" width="8" bestFit="1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23.33203125" customWidth="1"/>
    <col min="1541" max="1541" width="21.33203125" customWidth="1"/>
    <col min="1542" max="1542" width="9.33203125" customWidth="1"/>
    <col min="1543" max="1543" width="8" bestFit="1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23.33203125" customWidth="1"/>
    <col min="1797" max="1797" width="21.33203125" customWidth="1"/>
    <col min="1798" max="1798" width="9.33203125" customWidth="1"/>
    <col min="1799" max="1799" width="8" bestFit="1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23.33203125" customWidth="1"/>
    <col min="2053" max="2053" width="21.33203125" customWidth="1"/>
    <col min="2054" max="2054" width="9.33203125" customWidth="1"/>
    <col min="2055" max="2055" width="8" bestFit="1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23.33203125" customWidth="1"/>
    <col min="2309" max="2309" width="21.33203125" customWidth="1"/>
    <col min="2310" max="2310" width="9.33203125" customWidth="1"/>
    <col min="2311" max="2311" width="8" bestFit="1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23.33203125" customWidth="1"/>
    <col min="2565" max="2565" width="21.33203125" customWidth="1"/>
    <col min="2566" max="2566" width="9.33203125" customWidth="1"/>
    <col min="2567" max="2567" width="8" bestFit="1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23.33203125" customWidth="1"/>
    <col min="2821" max="2821" width="21.33203125" customWidth="1"/>
    <col min="2822" max="2822" width="9.33203125" customWidth="1"/>
    <col min="2823" max="2823" width="8" bestFit="1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23.33203125" customWidth="1"/>
    <col min="3077" max="3077" width="21.33203125" customWidth="1"/>
    <col min="3078" max="3078" width="9.33203125" customWidth="1"/>
    <col min="3079" max="3079" width="8" bestFit="1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23.33203125" customWidth="1"/>
    <col min="3333" max="3333" width="21.33203125" customWidth="1"/>
    <col min="3334" max="3334" width="9.33203125" customWidth="1"/>
    <col min="3335" max="3335" width="8" bestFit="1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23.33203125" customWidth="1"/>
    <col min="3589" max="3589" width="21.33203125" customWidth="1"/>
    <col min="3590" max="3590" width="9.33203125" customWidth="1"/>
    <col min="3591" max="3591" width="8" bestFit="1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23.33203125" customWidth="1"/>
    <col min="3845" max="3845" width="21.33203125" customWidth="1"/>
    <col min="3846" max="3846" width="9.33203125" customWidth="1"/>
    <col min="3847" max="3847" width="8" bestFit="1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23.33203125" customWidth="1"/>
    <col min="4101" max="4101" width="21.33203125" customWidth="1"/>
    <col min="4102" max="4102" width="9.33203125" customWidth="1"/>
    <col min="4103" max="4103" width="8" bestFit="1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23.33203125" customWidth="1"/>
    <col min="4357" max="4357" width="21.33203125" customWidth="1"/>
    <col min="4358" max="4358" width="9.33203125" customWidth="1"/>
    <col min="4359" max="4359" width="8" bestFit="1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23.33203125" customWidth="1"/>
    <col min="4613" max="4613" width="21.33203125" customWidth="1"/>
    <col min="4614" max="4614" width="9.33203125" customWidth="1"/>
    <col min="4615" max="4615" width="8" bestFit="1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23.33203125" customWidth="1"/>
    <col min="4869" max="4869" width="21.33203125" customWidth="1"/>
    <col min="4870" max="4870" width="9.33203125" customWidth="1"/>
    <col min="4871" max="4871" width="8" bestFit="1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23.33203125" customWidth="1"/>
    <col min="5125" max="5125" width="21.33203125" customWidth="1"/>
    <col min="5126" max="5126" width="9.33203125" customWidth="1"/>
    <col min="5127" max="5127" width="8" bestFit="1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23.33203125" customWidth="1"/>
    <col min="5381" max="5381" width="21.33203125" customWidth="1"/>
    <col min="5382" max="5382" width="9.33203125" customWidth="1"/>
    <col min="5383" max="5383" width="8" bestFit="1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23.33203125" customWidth="1"/>
    <col min="5637" max="5637" width="21.33203125" customWidth="1"/>
    <col min="5638" max="5638" width="9.33203125" customWidth="1"/>
    <col min="5639" max="5639" width="8" bestFit="1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23.33203125" customWidth="1"/>
    <col min="5893" max="5893" width="21.33203125" customWidth="1"/>
    <col min="5894" max="5894" width="9.33203125" customWidth="1"/>
    <col min="5895" max="5895" width="8" bestFit="1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23.33203125" customWidth="1"/>
    <col min="6149" max="6149" width="21.33203125" customWidth="1"/>
    <col min="6150" max="6150" width="9.33203125" customWidth="1"/>
    <col min="6151" max="6151" width="8" bestFit="1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23.33203125" customWidth="1"/>
    <col min="6405" max="6405" width="21.33203125" customWidth="1"/>
    <col min="6406" max="6406" width="9.33203125" customWidth="1"/>
    <col min="6407" max="6407" width="8" bestFit="1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23.33203125" customWidth="1"/>
    <col min="6661" max="6661" width="21.33203125" customWidth="1"/>
    <col min="6662" max="6662" width="9.33203125" customWidth="1"/>
    <col min="6663" max="6663" width="8" bestFit="1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23.33203125" customWidth="1"/>
    <col min="6917" max="6917" width="21.33203125" customWidth="1"/>
    <col min="6918" max="6918" width="9.33203125" customWidth="1"/>
    <col min="6919" max="6919" width="8" bestFit="1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23.33203125" customWidth="1"/>
    <col min="7173" max="7173" width="21.33203125" customWidth="1"/>
    <col min="7174" max="7174" width="9.33203125" customWidth="1"/>
    <col min="7175" max="7175" width="8" bestFit="1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23.33203125" customWidth="1"/>
    <col min="7429" max="7429" width="21.33203125" customWidth="1"/>
    <col min="7430" max="7430" width="9.33203125" customWidth="1"/>
    <col min="7431" max="7431" width="8" bestFit="1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23.33203125" customWidth="1"/>
    <col min="7685" max="7685" width="21.33203125" customWidth="1"/>
    <col min="7686" max="7686" width="9.33203125" customWidth="1"/>
    <col min="7687" max="7687" width="8" bestFit="1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23.33203125" customWidth="1"/>
    <col min="7941" max="7941" width="21.33203125" customWidth="1"/>
    <col min="7942" max="7942" width="9.33203125" customWidth="1"/>
    <col min="7943" max="7943" width="8" bestFit="1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23.33203125" customWidth="1"/>
    <col min="8197" max="8197" width="21.33203125" customWidth="1"/>
    <col min="8198" max="8198" width="9.33203125" customWidth="1"/>
    <col min="8199" max="8199" width="8" bestFit="1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23.33203125" customWidth="1"/>
    <col min="8453" max="8453" width="21.33203125" customWidth="1"/>
    <col min="8454" max="8454" width="9.33203125" customWidth="1"/>
    <col min="8455" max="8455" width="8" bestFit="1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23.33203125" customWidth="1"/>
    <col min="8709" max="8709" width="21.33203125" customWidth="1"/>
    <col min="8710" max="8710" width="9.33203125" customWidth="1"/>
    <col min="8711" max="8711" width="8" bestFit="1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23.33203125" customWidth="1"/>
    <col min="8965" max="8965" width="21.33203125" customWidth="1"/>
    <col min="8966" max="8966" width="9.33203125" customWidth="1"/>
    <col min="8967" max="8967" width="8" bestFit="1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23.33203125" customWidth="1"/>
    <col min="9221" max="9221" width="21.33203125" customWidth="1"/>
    <col min="9222" max="9222" width="9.33203125" customWidth="1"/>
    <col min="9223" max="9223" width="8" bestFit="1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23.33203125" customWidth="1"/>
    <col min="9477" max="9477" width="21.33203125" customWidth="1"/>
    <col min="9478" max="9478" width="9.33203125" customWidth="1"/>
    <col min="9479" max="9479" width="8" bestFit="1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23.33203125" customWidth="1"/>
    <col min="9733" max="9733" width="21.33203125" customWidth="1"/>
    <col min="9734" max="9734" width="9.33203125" customWidth="1"/>
    <col min="9735" max="9735" width="8" bestFit="1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23.33203125" customWidth="1"/>
    <col min="9989" max="9989" width="21.33203125" customWidth="1"/>
    <col min="9990" max="9990" width="9.33203125" customWidth="1"/>
    <col min="9991" max="9991" width="8" bestFit="1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23.33203125" customWidth="1"/>
    <col min="10245" max="10245" width="21.33203125" customWidth="1"/>
    <col min="10246" max="10246" width="9.33203125" customWidth="1"/>
    <col min="10247" max="10247" width="8" bestFit="1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23.33203125" customWidth="1"/>
    <col min="10501" max="10501" width="21.33203125" customWidth="1"/>
    <col min="10502" max="10502" width="9.33203125" customWidth="1"/>
    <col min="10503" max="10503" width="8" bestFit="1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23.33203125" customWidth="1"/>
    <col min="10757" max="10757" width="21.33203125" customWidth="1"/>
    <col min="10758" max="10758" width="9.33203125" customWidth="1"/>
    <col min="10759" max="10759" width="8" bestFit="1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23.33203125" customWidth="1"/>
    <col min="11013" max="11013" width="21.33203125" customWidth="1"/>
    <col min="11014" max="11014" width="9.33203125" customWidth="1"/>
    <col min="11015" max="11015" width="8" bestFit="1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23.33203125" customWidth="1"/>
    <col min="11269" max="11269" width="21.33203125" customWidth="1"/>
    <col min="11270" max="11270" width="9.33203125" customWidth="1"/>
    <col min="11271" max="11271" width="8" bestFit="1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23.33203125" customWidth="1"/>
    <col min="11525" max="11525" width="21.33203125" customWidth="1"/>
    <col min="11526" max="11526" width="9.33203125" customWidth="1"/>
    <col min="11527" max="11527" width="8" bestFit="1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23.33203125" customWidth="1"/>
    <col min="11781" max="11781" width="21.33203125" customWidth="1"/>
    <col min="11782" max="11782" width="9.33203125" customWidth="1"/>
    <col min="11783" max="11783" width="8" bestFit="1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23.33203125" customWidth="1"/>
    <col min="12037" max="12037" width="21.33203125" customWidth="1"/>
    <col min="12038" max="12038" width="9.33203125" customWidth="1"/>
    <col min="12039" max="12039" width="8" bestFit="1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23.33203125" customWidth="1"/>
    <col min="12293" max="12293" width="21.33203125" customWidth="1"/>
    <col min="12294" max="12294" width="9.33203125" customWidth="1"/>
    <col min="12295" max="12295" width="8" bestFit="1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23.33203125" customWidth="1"/>
    <col min="12549" max="12549" width="21.33203125" customWidth="1"/>
    <col min="12550" max="12550" width="9.33203125" customWidth="1"/>
    <col min="12551" max="12551" width="8" bestFit="1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23.33203125" customWidth="1"/>
    <col min="12805" max="12805" width="21.33203125" customWidth="1"/>
    <col min="12806" max="12806" width="9.33203125" customWidth="1"/>
    <col min="12807" max="12807" width="8" bestFit="1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23.33203125" customWidth="1"/>
    <col min="13061" max="13061" width="21.33203125" customWidth="1"/>
    <col min="13062" max="13062" width="9.33203125" customWidth="1"/>
    <col min="13063" max="13063" width="8" bestFit="1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23.33203125" customWidth="1"/>
    <col min="13317" max="13317" width="21.33203125" customWidth="1"/>
    <col min="13318" max="13318" width="9.33203125" customWidth="1"/>
    <col min="13319" max="13319" width="8" bestFit="1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23.33203125" customWidth="1"/>
    <col min="13573" max="13573" width="21.33203125" customWidth="1"/>
    <col min="13574" max="13574" width="9.33203125" customWidth="1"/>
    <col min="13575" max="13575" width="8" bestFit="1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23.33203125" customWidth="1"/>
    <col min="13829" max="13829" width="21.33203125" customWidth="1"/>
    <col min="13830" max="13830" width="9.33203125" customWidth="1"/>
    <col min="13831" max="13831" width="8" bestFit="1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23.33203125" customWidth="1"/>
    <col min="14085" max="14085" width="21.33203125" customWidth="1"/>
    <col min="14086" max="14086" width="9.33203125" customWidth="1"/>
    <col min="14087" max="14087" width="8" bestFit="1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23.33203125" customWidth="1"/>
    <col min="14341" max="14341" width="21.33203125" customWidth="1"/>
    <col min="14342" max="14342" width="9.33203125" customWidth="1"/>
    <col min="14343" max="14343" width="8" bestFit="1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23.33203125" customWidth="1"/>
    <col min="14597" max="14597" width="21.33203125" customWidth="1"/>
    <col min="14598" max="14598" width="9.33203125" customWidth="1"/>
    <col min="14599" max="14599" width="8" bestFit="1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23.33203125" customWidth="1"/>
    <col min="14853" max="14853" width="21.33203125" customWidth="1"/>
    <col min="14854" max="14854" width="9.33203125" customWidth="1"/>
    <col min="14855" max="14855" width="8" bestFit="1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23.33203125" customWidth="1"/>
    <col min="15109" max="15109" width="21.33203125" customWidth="1"/>
    <col min="15110" max="15110" width="9.33203125" customWidth="1"/>
    <col min="15111" max="15111" width="8" bestFit="1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23.33203125" customWidth="1"/>
    <col min="15365" max="15365" width="21.33203125" customWidth="1"/>
    <col min="15366" max="15366" width="9.33203125" customWidth="1"/>
    <col min="15367" max="15367" width="8" bestFit="1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23.33203125" customWidth="1"/>
    <col min="15621" max="15621" width="21.33203125" customWidth="1"/>
    <col min="15622" max="15622" width="9.33203125" customWidth="1"/>
    <col min="15623" max="15623" width="8" bestFit="1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23.33203125" customWidth="1"/>
    <col min="15877" max="15877" width="21.33203125" customWidth="1"/>
    <col min="15878" max="15878" width="9.33203125" customWidth="1"/>
    <col min="15879" max="15879" width="8" bestFit="1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23.33203125" customWidth="1"/>
    <col min="16133" max="16133" width="21.33203125" customWidth="1"/>
    <col min="16134" max="16134" width="9.33203125" customWidth="1"/>
    <col min="16135" max="16135" width="8" bestFit="1" customWidth="1"/>
    <col min="16136" max="16136" width="15.88671875" customWidth="1"/>
    <col min="16137" max="16164" width="11.44140625" customWidth="1"/>
  </cols>
  <sheetData>
    <row r="1" spans="1:41" ht="27" customHeight="1" thickBot="1" x14ac:dyDescent="0.25">
      <c r="A1" s="132"/>
      <c r="B1" s="176"/>
      <c r="C1" s="177" t="s">
        <v>135</v>
      </c>
      <c r="D1" s="178"/>
      <c r="E1" s="179"/>
      <c r="F1" s="180"/>
      <c r="G1" s="180"/>
      <c r="H1" s="181"/>
      <c r="I1" s="955"/>
      <c r="J1" s="956"/>
      <c r="K1" s="182"/>
      <c r="L1" s="183"/>
      <c r="M1" s="181"/>
      <c r="N1" s="180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K1" s="182"/>
    </row>
    <row r="2" spans="1:41" ht="27" customHeight="1" thickBot="1" x14ac:dyDescent="0.25">
      <c r="A2" s="185"/>
      <c r="B2" s="186"/>
      <c r="C2" s="141" t="s">
        <v>109</v>
      </c>
      <c r="D2" s="142" t="s">
        <v>136</v>
      </c>
      <c r="E2" s="187" t="s">
        <v>110</v>
      </c>
      <c r="F2" s="142" t="s">
        <v>137</v>
      </c>
      <c r="G2" s="188" t="s">
        <v>138</v>
      </c>
      <c r="H2" s="189" t="str">
        <f>'TITLE PAGE'!D14</f>
        <v>2015-16</v>
      </c>
      <c r="I2" s="190" t="str">
        <f>'WRZ summary'!E5</f>
        <v>For info 2017-18</v>
      </c>
      <c r="J2" s="191" t="str">
        <f>'WRZ summary'!F5</f>
        <v>For info 2018-19</v>
      </c>
      <c r="K2" s="191" t="str">
        <f>'WRZ summary'!G5</f>
        <v>For info 2019-20</v>
      </c>
      <c r="L2" s="192" t="str">
        <f>'WRZ summary'!H5</f>
        <v>2020-21</v>
      </c>
      <c r="M2" s="192" t="str">
        <f>'WRZ summary'!I5</f>
        <v>2021-22</v>
      </c>
      <c r="N2" s="192" t="str">
        <f>'WRZ summary'!J5</f>
        <v>2022-23</v>
      </c>
      <c r="O2" s="192" t="str">
        <f>'WRZ summary'!K5</f>
        <v>2023-24</v>
      </c>
      <c r="P2" s="192" t="str">
        <f>'WRZ summary'!L5</f>
        <v>2024-25</v>
      </c>
      <c r="Q2" s="192" t="str">
        <f>'WRZ summary'!M5</f>
        <v>2025-26</v>
      </c>
      <c r="R2" s="192" t="str">
        <f>'WRZ summary'!N5</f>
        <v>2026-27</v>
      </c>
      <c r="S2" s="192" t="str">
        <f>'WRZ summary'!O5</f>
        <v>2027-28</v>
      </c>
      <c r="T2" s="192" t="str">
        <f>'WRZ summary'!P5</f>
        <v>2028-29</v>
      </c>
      <c r="U2" s="192" t="str">
        <f>'WRZ summary'!Q5</f>
        <v>2029-30</v>
      </c>
      <c r="V2" s="192" t="str">
        <f>'WRZ summary'!R5</f>
        <v>2030-31</v>
      </c>
      <c r="W2" s="192" t="str">
        <f>'WRZ summary'!S5</f>
        <v>2031-32</v>
      </c>
      <c r="X2" s="192" t="str">
        <f>'WRZ summary'!T5</f>
        <v>2032-33</v>
      </c>
      <c r="Y2" s="192" t="str">
        <f>'WRZ summary'!U5</f>
        <v>2033-34</v>
      </c>
      <c r="Z2" s="192" t="str">
        <f>'WRZ summary'!V5</f>
        <v>2034-35</v>
      </c>
      <c r="AA2" s="192" t="str">
        <f>'WRZ summary'!W5</f>
        <v>2035-36</v>
      </c>
      <c r="AB2" s="192" t="str">
        <f>'WRZ summary'!X5</f>
        <v>2036-37</v>
      </c>
      <c r="AC2" s="192" t="str">
        <f>'WRZ summary'!Y5</f>
        <v>2037-38</v>
      </c>
      <c r="AD2" s="192" t="str">
        <f>'WRZ summary'!Z5</f>
        <v>2038-39</v>
      </c>
      <c r="AE2" s="192" t="str">
        <f>'WRZ summary'!AA5</f>
        <v>2039-40</v>
      </c>
      <c r="AF2" s="192" t="str">
        <f>'WRZ summary'!AB5</f>
        <v>2040-41</v>
      </c>
      <c r="AG2" s="192" t="str">
        <f>'WRZ summary'!AC5</f>
        <v>2041-42</v>
      </c>
      <c r="AH2" s="192" t="str">
        <f>'WRZ summary'!AD5</f>
        <v>2042-43</v>
      </c>
      <c r="AI2" s="192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ht="27" customHeight="1" x14ac:dyDescent="0.2">
      <c r="A3" s="194"/>
      <c r="B3" s="861"/>
      <c r="C3" s="510" t="s">
        <v>139</v>
      </c>
      <c r="D3" s="865" t="s">
        <v>140</v>
      </c>
      <c r="E3" s="511" t="s">
        <v>121</v>
      </c>
      <c r="F3" s="512" t="s">
        <v>72</v>
      </c>
      <c r="G3" s="512">
        <v>2</v>
      </c>
      <c r="H3" s="513">
        <v>2.1164712328767132</v>
      </c>
      <c r="I3" s="925">
        <f>'4. BL SDB'!I3+I25+I10+I24-I7-I4</f>
        <v>2.235326077084161</v>
      </c>
      <c r="J3" s="925">
        <f>'4. BL SDB'!J3+J25+J10+J24-J7-J4</f>
        <v>2.2340957234619081</v>
      </c>
      <c r="K3" s="925">
        <f>'4. BL SDB'!K3+K25+K10+K24-K7-K4</f>
        <v>2.2312924762113906</v>
      </c>
      <c r="L3" s="514">
        <f>'4. BL SDB'!L3+L25+L10+L24-L7-L4</f>
        <v>2.2295529864923256</v>
      </c>
      <c r="M3" s="514">
        <f>'4. BL SDB'!M3+M25+M10+M24-M7-M4</f>
        <v>2.2275945665034742</v>
      </c>
      <c r="N3" s="514">
        <f>'4. BL SDB'!N3+N25+N10+N24-N7-N4</f>
        <v>2.2273726217516474</v>
      </c>
      <c r="O3" s="514">
        <f>'4. BL SDB'!O3+O25+O10+O24-O7-O4</f>
        <v>2.225684306851432</v>
      </c>
      <c r="P3" s="514">
        <f>'4. BL SDB'!P3+P25+P10+P24-P7-P4</f>
        <v>2.2137682244462868</v>
      </c>
      <c r="Q3" s="514">
        <f>'4. BL SDB'!Q3+Q25+Q10+Q24-Q7-Q4</f>
        <v>2.1993066490444098</v>
      </c>
      <c r="R3" s="514">
        <f>'4. BL SDB'!R3+R25+R10+R24-R7-R4</f>
        <v>2.1787735804868098</v>
      </c>
      <c r="S3" s="514">
        <f>'4. BL SDB'!S3+S25+S10+S24-S7-S4</f>
        <v>2.1642433885970012</v>
      </c>
      <c r="T3" s="514">
        <f>'4. BL SDB'!T3+T25+T10+T24-T7-T4</f>
        <v>2.1479948069556154</v>
      </c>
      <c r="U3" s="514">
        <f>'4. BL SDB'!U3+U25+U10+U24-U7-U4</f>
        <v>2.1327863363769199</v>
      </c>
      <c r="V3" s="514">
        <f>'4. BL SDB'!V3+V25+V10+V24-V7-V4</f>
        <v>2.1077759377443859</v>
      </c>
      <c r="W3" s="514">
        <f>'4. BL SDB'!W3+W25+W10+W24-W7-W4</f>
        <v>2.0826401367663192</v>
      </c>
      <c r="X3" s="514">
        <f>'4. BL SDB'!X3+X25+X10+X24-X7-X4</f>
        <v>2.0578996129319171</v>
      </c>
      <c r="Y3" s="514">
        <f>'4. BL SDB'!Y3+Y25+Y10+Y24-Y7-Y4</f>
        <v>2.0337145761961763</v>
      </c>
      <c r="Z3" s="514">
        <f>'4. BL SDB'!Z3+Z25+Z10+Z24-Z7-Z4</f>
        <v>2.0098344876384511</v>
      </c>
      <c r="AA3" s="514">
        <f>'4. BL SDB'!AA3+AA25+AA10+AA24-AA7-AA4</f>
        <v>1.9937973862350307</v>
      </c>
      <c r="AB3" s="514">
        <f>'4. BL SDB'!AB3+AB25+AB10+AB24-AB7-AB4</f>
        <v>1.9775489779033077</v>
      </c>
      <c r="AC3" s="514">
        <f>'4. BL SDB'!AC3+AC25+AC10+AC24-AC7-AC4</f>
        <v>1.9610344625120384</v>
      </c>
      <c r="AD3" s="514">
        <f>'4. BL SDB'!AD3+AD25+AD10+AD24-AD7-AD4</f>
        <v>1.9442436267580825</v>
      </c>
      <c r="AE3" s="514">
        <f>'4. BL SDB'!AE3+AE25+AE10+AE24-AE7-AE4</f>
        <v>1.9272623674980509</v>
      </c>
      <c r="AF3" s="514">
        <f>'4. BL SDB'!AF3+AF25+AF10+AF24-AF7-AF4</f>
        <v>1.9100873857883254</v>
      </c>
      <c r="AG3" s="514">
        <f>'4. BL SDB'!AG3+AG25+AG10+AG24-AG7-AG4</f>
        <v>1.892721741935951</v>
      </c>
      <c r="AH3" s="514">
        <f>'4. BL SDB'!AH3+AH25+AH10+AH24-AH7-AH4</f>
        <v>1.8751693549954405</v>
      </c>
      <c r="AI3" s="514">
        <f>'4. BL SDB'!AI3+AI25+AI10+AI24-AI7-AI4</f>
        <v>1.8574722131765127</v>
      </c>
      <c r="AJ3" s="515">
        <f>'4. BL SDB'!AJ3+AJ25+AJ10+AJ24-AJ7-AJ4</f>
        <v>1.839622546798487</v>
      </c>
      <c r="AK3" s="515">
        <f>'4. BL SDB'!AK3+AK25+AK10+AK24-AK7-AK4</f>
        <v>1.8219139500221146</v>
      </c>
      <c r="AL3" s="515">
        <f>'4. BL SDB'!AL3+AL25+AL10+AL24-AL7-AL4</f>
        <v>1.8042365506505251</v>
      </c>
      <c r="AM3" s="515">
        <f>'4. BL SDB'!AM3+AM25+AM10+AM24-AM7-AM4</f>
        <v>1.7864924825334172</v>
      </c>
      <c r="AN3" s="515">
        <f>'4. BL SDB'!AN3+AN25+AN10+AN24-AN7-AN4</f>
        <v>1.7685657559744812</v>
      </c>
      <c r="AO3" s="515">
        <f>'4. BL SDB'!AO3+AO25+AO10+AO24-AO7-AO4</f>
        <v>1.7504624980864532</v>
      </c>
    </row>
    <row r="4" spans="1:41" ht="27" customHeight="1" x14ac:dyDescent="0.2">
      <c r="A4" s="195"/>
      <c r="B4" s="957" t="s">
        <v>141</v>
      </c>
      <c r="C4" s="452" t="s">
        <v>142</v>
      </c>
      <c r="D4" s="516" t="s">
        <v>143</v>
      </c>
      <c r="E4" s="517" t="s">
        <v>144</v>
      </c>
      <c r="F4" s="347" t="s">
        <v>72</v>
      </c>
      <c r="G4" s="347">
        <v>2</v>
      </c>
      <c r="H4" s="316">
        <f>SUM(H5:H6)</f>
        <v>0</v>
      </c>
      <c r="I4" s="924">
        <f t="shared" ref="I4:AJ4" si="0">SUM(I5:I6)</f>
        <v>0</v>
      </c>
      <c r="J4" s="924">
        <f t="shared" si="0"/>
        <v>0</v>
      </c>
      <c r="K4" s="924">
        <f t="shared" si="0"/>
        <v>0</v>
      </c>
      <c r="L4" s="415">
        <f t="shared" si="0"/>
        <v>0</v>
      </c>
      <c r="M4" s="415">
        <f t="shared" si="0"/>
        <v>0</v>
      </c>
      <c r="N4" s="415">
        <f t="shared" si="0"/>
        <v>0</v>
      </c>
      <c r="O4" s="415">
        <f t="shared" si="0"/>
        <v>0</v>
      </c>
      <c r="P4" s="415">
        <f t="shared" si="0"/>
        <v>0</v>
      </c>
      <c r="Q4" s="415">
        <f t="shared" si="0"/>
        <v>0</v>
      </c>
      <c r="R4" s="415">
        <f t="shared" si="0"/>
        <v>0</v>
      </c>
      <c r="S4" s="415">
        <f t="shared" si="0"/>
        <v>0</v>
      </c>
      <c r="T4" s="415">
        <f t="shared" si="0"/>
        <v>0</v>
      </c>
      <c r="U4" s="415">
        <f t="shared" si="0"/>
        <v>0</v>
      </c>
      <c r="V4" s="415">
        <f t="shared" si="0"/>
        <v>0</v>
      </c>
      <c r="W4" s="415">
        <f t="shared" si="0"/>
        <v>0</v>
      </c>
      <c r="X4" s="415">
        <f t="shared" si="0"/>
        <v>0</v>
      </c>
      <c r="Y4" s="415">
        <f t="shared" si="0"/>
        <v>0</v>
      </c>
      <c r="Z4" s="415">
        <f t="shared" si="0"/>
        <v>0</v>
      </c>
      <c r="AA4" s="415">
        <f t="shared" si="0"/>
        <v>0</v>
      </c>
      <c r="AB4" s="415">
        <f t="shared" si="0"/>
        <v>0</v>
      </c>
      <c r="AC4" s="415">
        <f t="shared" si="0"/>
        <v>0</v>
      </c>
      <c r="AD4" s="415">
        <f t="shared" si="0"/>
        <v>0</v>
      </c>
      <c r="AE4" s="415">
        <f t="shared" si="0"/>
        <v>0</v>
      </c>
      <c r="AF4" s="415">
        <f t="shared" si="0"/>
        <v>0</v>
      </c>
      <c r="AG4" s="415">
        <f t="shared" si="0"/>
        <v>0</v>
      </c>
      <c r="AH4" s="415">
        <f t="shared" si="0"/>
        <v>0</v>
      </c>
      <c r="AI4" s="415">
        <f t="shared" si="0"/>
        <v>0</v>
      </c>
      <c r="AJ4" s="433">
        <f t="shared" si="0"/>
        <v>0</v>
      </c>
      <c r="AK4" s="433">
        <f t="shared" ref="AK4:AO4" si="1">SUM(AK5:AK6)</f>
        <v>0</v>
      </c>
      <c r="AL4" s="433">
        <f t="shared" si="1"/>
        <v>0</v>
      </c>
      <c r="AM4" s="433">
        <f t="shared" si="1"/>
        <v>0</v>
      </c>
      <c r="AN4" s="433">
        <f t="shared" si="1"/>
        <v>0</v>
      </c>
      <c r="AO4" s="433">
        <f t="shared" si="1"/>
        <v>0</v>
      </c>
    </row>
    <row r="5" spans="1:41" ht="27" customHeight="1" x14ac:dyDescent="0.2">
      <c r="A5" s="196"/>
      <c r="B5" s="957"/>
      <c r="C5" s="446" t="s">
        <v>145</v>
      </c>
      <c r="D5" s="503" t="s">
        <v>146</v>
      </c>
      <c r="E5" s="435" t="s">
        <v>121</v>
      </c>
      <c r="F5" s="436" t="s">
        <v>72</v>
      </c>
      <c r="G5" s="448">
        <v>2</v>
      </c>
      <c r="H5" s="410">
        <v>0</v>
      </c>
      <c r="I5" s="295">
        <v>0</v>
      </c>
      <c r="J5" s="295">
        <v>0</v>
      </c>
      <c r="K5" s="295">
        <v>0</v>
      </c>
      <c r="L5" s="296">
        <v>0</v>
      </c>
      <c r="M5" s="296">
        <v>0</v>
      </c>
      <c r="N5" s="296">
        <v>0</v>
      </c>
      <c r="O5" s="296">
        <v>0</v>
      </c>
      <c r="P5" s="296">
        <v>0</v>
      </c>
      <c r="Q5" s="296">
        <v>0</v>
      </c>
      <c r="R5" s="296">
        <v>0</v>
      </c>
      <c r="S5" s="296">
        <v>0</v>
      </c>
      <c r="T5" s="296">
        <v>0</v>
      </c>
      <c r="U5" s="296">
        <v>0</v>
      </c>
      <c r="V5" s="296">
        <v>0</v>
      </c>
      <c r="W5" s="296">
        <v>0</v>
      </c>
      <c r="X5" s="296">
        <v>0</v>
      </c>
      <c r="Y5" s="296">
        <v>0</v>
      </c>
      <c r="Z5" s="296">
        <v>0</v>
      </c>
      <c r="AA5" s="296">
        <v>0</v>
      </c>
      <c r="AB5" s="296">
        <v>0</v>
      </c>
      <c r="AC5" s="296">
        <v>0</v>
      </c>
      <c r="AD5" s="296">
        <v>0</v>
      </c>
      <c r="AE5" s="296">
        <v>0</v>
      </c>
      <c r="AF5" s="296">
        <v>0</v>
      </c>
      <c r="AG5" s="296">
        <v>0</v>
      </c>
      <c r="AH5" s="296">
        <v>0</v>
      </c>
      <c r="AI5" s="296">
        <v>0</v>
      </c>
      <c r="AJ5" s="862">
        <v>0</v>
      </c>
      <c r="AK5" s="862">
        <v>0</v>
      </c>
      <c r="AL5" s="862">
        <v>0</v>
      </c>
      <c r="AM5" s="862">
        <v>0</v>
      </c>
      <c r="AN5" s="862">
        <v>0</v>
      </c>
      <c r="AO5" s="862">
        <v>0</v>
      </c>
    </row>
    <row r="6" spans="1:41" ht="27" customHeight="1" x14ac:dyDescent="0.2">
      <c r="A6" s="197"/>
      <c r="B6" s="957"/>
      <c r="C6" s="518" t="s">
        <v>120</v>
      </c>
      <c r="D6" s="426" t="s">
        <v>120</v>
      </c>
      <c r="E6" s="450" t="s">
        <v>120</v>
      </c>
      <c r="F6" s="426" t="s">
        <v>120</v>
      </c>
      <c r="G6" s="426">
        <v>2</v>
      </c>
      <c r="H6" s="860" t="s">
        <v>642</v>
      </c>
      <c r="I6" s="295" t="s">
        <v>120</v>
      </c>
      <c r="J6" s="295" t="s">
        <v>120</v>
      </c>
      <c r="K6" s="295" t="s">
        <v>120</v>
      </c>
      <c r="L6" s="859" t="s">
        <v>642</v>
      </c>
      <c r="M6" s="451" t="s">
        <v>120</v>
      </c>
      <c r="N6" s="451" t="s">
        <v>120</v>
      </c>
      <c r="O6" s="451" t="s">
        <v>120</v>
      </c>
      <c r="P6" s="451" t="s">
        <v>120</v>
      </c>
      <c r="Q6" s="451" t="s">
        <v>120</v>
      </c>
      <c r="R6" s="451" t="s">
        <v>120</v>
      </c>
      <c r="S6" s="451" t="s">
        <v>120</v>
      </c>
      <c r="T6" s="451" t="s">
        <v>120</v>
      </c>
      <c r="U6" s="451" t="s">
        <v>120</v>
      </c>
      <c r="V6" s="451" t="s">
        <v>120</v>
      </c>
      <c r="W6" s="451" t="s">
        <v>120</v>
      </c>
      <c r="X6" s="451" t="s">
        <v>120</v>
      </c>
      <c r="Y6" s="451" t="s">
        <v>120</v>
      </c>
      <c r="Z6" s="451" t="s">
        <v>120</v>
      </c>
      <c r="AA6" s="451" t="s">
        <v>120</v>
      </c>
      <c r="AB6" s="451" t="s">
        <v>120</v>
      </c>
      <c r="AC6" s="451" t="s">
        <v>120</v>
      </c>
      <c r="AD6" s="451" t="s">
        <v>120</v>
      </c>
      <c r="AE6" s="451" t="s">
        <v>120</v>
      </c>
      <c r="AF6" s="451" t="s">
        <v>120</v>
      </c>
      <c r="AG6" s="451" t="s">
        <v>120</v>
      </c>
      <c r="AH6" s="451" t="s">
        <v>120</v>
      </c>
      <c r="AI6" s="451" t="s">
        <v>120</v>
      </c>
      <c r="AJ6" s="519" t="s">
        <v>120</v>
      </c>
      <c r="AK6" s="519" t="s">
        <v>120</v>
      </c>
      <c r="AL6" s="519" t="s">
        <v>120</v>
      </c>
      <c r="AM6" s="519" t="s">
        <v>120</v>
      </c>
      <c r="AN6" s="519" t="s">
        <v>120</v>
      </c>
      <c r="AO6" s="519" t="s">
        <v>120</v>
      </c>
    </row>
    <row r="7" spans="1:41" ht="27" customHeight="1" x14ac:dyDescent="0.2">
      <c r="A7" s="195"/>
      <c r="B7" s="957"/>
      <c r="C7" s="444" t="s">
        <v>147</v>
      </c>
      <c r="D7" s="346" t="s">
        <v>148</v>
      </c>
      <c r="E7" s="445" t="s">
        <v>149</v>
      </c>
      <c r="F7" s="288" t="s">
        <v>72</v>
      </c>
      <c r="G7" s="288">
        <v>2</v>
      </c>
      <c r="H7" s="316">
        <f>SUM(H8:H9)</f>
        <v>0</v>
      </c>
      <c r="I7" s="295">
        <f t="shared" ref="I7:AJ7" si="2">SUM(I8:I9)</f>
        <v>0.13460363494167882</v>
      </c>
      <c r="J7" s="295">
        <f t="shared" si="2"/>
        <v>0.13611746964542559</v>
      </c>
      <c r="K7" s="295">
        <f t="shared" si="2"/>
        <v>0.14096092263714316</v>
      </c>
      <c r="L7" s="415">
        <f t="shared" si="2"/>
        <v>0.11665664988571661</v>
      </c>
      <c r="M7" s="415">
        <f t="shared" si="2"/>
        <v>8.4574181292579556E-2</v>
      </c>
      <c r="N7" s="415">
        <f t="shared" si="2"/>
        <v>5.1527863496137541E-2</v>
      </c>
      <c r="O7" s="415">
        <f t="shared" si="2"/>
        <v>1.7659928824811655E-2</v>
      </c>
      <c r="P7" s="415">
        <f t="shared" si="2"/>
        <v>0</v>
      </c>
      <c r="Q7" s="415">
        <f t="shared" si="2"/>
        <v>0</v>
      </c>
      <c r="R7" s="415">
        <f t="shared" si="2"/>
        <v>0</v>
      </c>
      <c r="S7" s="415">
        <f t="shared" si="2"/>
        <v>0</v>
      </c>
      <c r="T7" s="415">
        <f t="shared" si="2"/>
        <v>0</v>
      </c>
      <c r="U7" s="415">
        <f t="shared" si="2"/>
        <v>0</v>
      </c>
      <c r="V7" s="415">
        <f t="shared" si="2"/>
        <v>0</v>
      </c>
      <c r="W7" s="415">
        <f t="shared" si="2"/>
        <v>0</v>
      </c>
      <c r="X7" s="415">
        <f t="shared" si="2"/>
        <v>0</v>
      </c>
      <c r="Y7" s="415">
        <f t="shared" si="2"/>
        <v>0</v>
      </c>
      <c r="Z7" s="415">
        <f t="shared" si="2"/>
        <v>0</v>
      </c>
      <c r="AA7" s="415">
        <f t="shared" si="2"/>
        <v>0</v>
      </c>
      <c r="AB7" s="415">
        <f t="shared" si="2"/>
        <v>0</v>
      </c>
      <c r="AC7" s="415">
        <f t="shared" si="2"/>
        <v>0</v>
      </c>
      <c r="AD7" s="415">
        <f t="shared" si="2"/>
        <v>0</v>
      </c>
      <c r="AE7" s="415">
        <f t="shared" si="2"/>
        <v>0</v>
      </c>
      <c r="AF7" s="415">
        <f t="shared" si="2"/>
        <v>0</v>
      </c>
      <c r="AG7" s="415">
        <f t="shared" si="2"/>
        <v>0</v>
      </c>
      <c r="AH7" s="415">
        <f t="shared" si="2"/>
        <v>0</v>
      </c>
      <c r="AI7" s="415">
        <f t="shared" si="2"/>
        <v>0</v>
      </c>
      <c r="AJ7" s="433">
        <f t="shared" si="2"/>
        <v>0</v>
      </c>
      <c r="AK7" s="433">
        <f t="shared" ref="AK7:AO7" si="3">SUM(AK8:AK9)</f>
        <v>0</v>
      </c>
      <c r="AL7" s="433">
        <f t="shared" si="3"/>
        <v>0</v>
      </c>
      <c r="AM7" s="433">
        <f t="shared" si="3"/>
        <v>0</v>
      </c>
      <c r="AN7" s="433">
        <f t="shared" si="3"/>
        <v>0</v>
      </c>
      <c r="AO7" s="433">
        <f t="shared" si="3"/>
        <v>0</v>
      </c>
    </row>
    <row r="8" spans="1:41" ht="27" customHeight="1" x14ac:dyDescent="0.2">
      <c r="A8" s="196"/>
      <c r="B8" s="957"/>
      <c r="C8" s="446" t="s">
        <v>150</v>
      </c>
      <c r="D8" s="882" t="s">
        <v>815</v>
      </c>
      <c r="E8" s="435" t="s">
        <v>121</v>
      </c>
      <c r="F8" s="436" t="s">
        <v>72</v>
      </c>
      <c r="G8" s="448">
        <v>2</v>
      </c>
      <c r="H8" s="410">
        <v>0</v>
      </c>
      <c r="I8" s="295">
        <v>0.13460363494167882</v>
      </c>
      <c r="J8" s="295">
        <v>0.13611746964542559</v>
      </c>
      <c r="K8" s="295">
        <v>0.14096092263714316</v>
      </c>
      <c r="L8" s="926">
        <v>0.11665664988571661</v>
      </c>
      <c r="M8" s="926">
        <v>8.4574181292579556E-2</v>
      </c>
      <c r="N8" s="926">
        <v>5.1527863496137541E-2</v>
      </c>
      <c r="O8" s="926">
        <v>1.7659928824811655E-2</v>
      </c>
      <c r="P8" s="926">
        <v>0</v>
      </c>
      <c r="Q8" s="926">
        <v>0</v>
      </c>
      <c r="R8" s="926">
        <v>0</v>
      </c>
      <c r="S8" s="926">
        <v>0</v>
      </c>
      <c r="T8" s="926">
        <v>0</v>
      </c>
      <c r="U8" s="926">
        <v>0</v>
      </c>
      <c r="V8" s="926">
        <v>0</v>
      </c>
      <c r="W8" s="926">
        <v>0</v>
      </c>
      <c r="X8" s="926">
        <v>0</v>
      </c>
      <c r="Y8" s="926">
        <v>0</v>
      </c>
      <c r="Z8" s="926">
        <v>0</v>
      </c>
      <c r="AA8" s="926">
        <v>0</v>
      </c>
      <c r="AB8" s="926">
        <v>0</v>
      </c>
      <c r="AC8" s="926">
        <v>0</v>
      </c>
      <c r="AD8" s="926">
        <v>0</v>
      </c>
      <c r="AE8" s="926">
        <v>0</v>
      </c>
      <c r="AF8" s="926">
        <v>0</v>
      </c>
      <c r="AG8" s="926">
        <v>0</v>
      </c>
      <c r="AH8" s="926">
        <v>0</v>
      </c>
      <c r="AI8" s="926">
        <v>0</v>
      </c>
      <c r="AJ8" s="926">
        <v>0</v>
      </c>
      <c r="AK8" s="926">
        <v>0</v>
      </c>
      <c r="AL8" s="926">
        <v>0</v>
      </c>
      <c r="AM8" s="926">
        <v>0</v>
      </c>
      <c r="AN8" s="926">
        <v>0</v>
      </c>
      <c r="AO8" s="926">
        <v>0</v>
      </c>
    </row>
    <row r="9" spans="1:41" ht="27" customHeight="1" x14ac:dyDescent="0.2">
      <c r="A9" s="198"/>
      <c r="B9" s="957"/>
      <c r="C9" s="449" t="s">
        <v>120</v>
      </c>
      <c r="D9" s="426" t="s">
        <v>120</v>
      </c>
      <c r="E9" s="450" t="s">
        <v>120</v>
      </c>
      <c r="F9" s="426" t="s">
        <v>120</v>
      </c>
      <c r="G9" s="426">
        <v>2</v>
      </c>
      <c r="H9" s="410" t="s">
        <v>120</v>
      </c>
      <c r="I9" s="295" t="s">
        <v>120</v>
      </c>
      <c r="J9" s="295" t="s">
        <v>120</v>
      </c>
      <c r="K9" s="295" t="s">
        <v>120</v>
      </c>
      <c r="L9" s="451" t="s">
        <v>120</v>
      </c>
      <c r="M9" s="451" t="s">
        <v>120</v>
      </c>
      <c r="N9" s="451" t="s">
        <v>120</v>
      </c>
      <c r="O9" s="451" t="s">
        <v>120</v>
      </c>
      <c r="P9" s="451" t="s">
        <v>120</v>
      </c>
      <c r="Q9" s="451" t="s">
        <v>120</v>
      </c>
      <c r="R9" s="451" t="s">
        <v>120</v>
      </c>
      <c r="S9" s="451" t="s">
        <v>120</v>
      </c>
      <c r="T9" s="451" t="s">
        <v>120</v>
      </c>
      <c r="U9" s="451" t="s">
        <v>120</v>
      </c>
      <c r="V9" s="451" t="s">
        <v>120</v>
      </c>
      <c r="W9" s="451" t="s">
        <v>120</v>
      </c>
      <c r="X9" s="451" t="s">
        <v>120</v>
      </c>
      <c r="Y9" s="451" t="s">
        <v>120</v>
      </c>
      <c r="Z9" s="451" t="s">
        <v>120</v>
      </c>
      <c r="AA9" s="451" t="s">
        <v>120</v>
      </c>
      <c r="AB9" s="451" t="s">
        <v>120</v>
      </c>
      <c r="AC9" s="451" t="s">
        <v>120</v>
      </c>
      <c r="AD9" s="451" t="s">
        <v>120</v>
      </c>
      <c r="AE9" s="451" t="s">
        <v>120</v>
      </c>
      <c r="AF9" s="451" t="s">
        <v>120</v>
      </c>
      <c r="AG9" s="451" t="s">
        <v>120</v>
      </c>
      <c r="AH9" s="451" t="s">
        <v>120</v>
      </c>
      <c r="AI9" s="451" t="s">
        <v>120</v>
      </c>
      <c r="AJ9" s="519" t="s">
        <v>120</v>
      </c>
      <c r="AK9" s="519" t="s">
        <v>120</v>
      </c>
      <c r="AL9" s="519" t="s">
        <v>120</v>
      </c>
      <c r="AM9" s="519" t="s">
        <v>120</v>
      </c>
      <c r="AN9" s="519" t="s">
        <v>120</v>
      </c>
      <c r="AO9" s="519" t="s">
        <v>120</v>
      </c>
    </row>
    <row r="10" spans="1:41" ht="27" customHeight="1" x14ac:dyDescent="0.2">
      <c r="A10" s="195"/>
      <c r="B10" s="957"/>
      <c r="C10" s="452" t="s">
        <v>151</v>
      </c>
      <c r="D10" s="437" t="s">
        <v>152</v>
      </c>
      <c r="E10" s="445" t="s">
        <v>153</v>
      </c>
      <c r="F10" s="345" t="s">
        <v>72</v>
      </c>
      <c r="G10" s="345">
        <v>2</v>
      </c>
      <c r="H10" s="414">
        <f>SUM(H11:H13)</f>
        <v>0</v>
      </c>
      <c r="I10" s="295">
        <f t="shared" ref="I10:AJ10" si="4">SUM(I11:I13)</f>
        <v>0</v>
      </c>
      <c r="J10" s="295">
        <f t="shared" si="4"/>
        <v>0</v>
      </c>
      <c r="K10" s="295">
        <f t="shared" si="4"/>
        <v>0</v>
      </c>
      <c r="L10" s="415">
        <f t="shared" si="4"/>
        <v>0</v>
      </c>
      <c r="M10" s="415">
        <f t="shared" si="4"/>
        <v>0</v>
      </c>
      <c r="N10" s="415">
        <f t="shared" si="4"/>
        <v>0</v>
      </c>
      <c r="O10" s="415">
        <f t="shared" si="4"/>
        <v>0</v>
      </c>
      <c r="P10" s="415">
        <f t="shared" si="4"/>
        <v>0</v>
      </c>
      <c r="Q10" s="415">
        <f t="shared" si="4"/>
        <v>0</v>
      </c>
      <c r="R10" s="415">
        <f t="shared" si="4"/>
        <v>0</v>
      </c>
      <c r="S10" s="415">
        <f t="shared" si="4"/>
        <v>0</v>
      </c>
      <c r="T10" s="415">
        <f t="shared" si="4"/>
        <v>0</v>
      </c>
      <c r="U10" s="415">
        <f t="shared" si="4"/>
        <v>0</v>
      </c>
      <c r="V10" s="415">
        <f t="shared" si="4"/>
        <v>0</v>
      </c>
      <c r="W10" s="415">
        <f t="shared" si="4"/>
        <v>0</v>
      </c>
      <c r="X10" s="415">
        <f t="shared" si="4"/>
        <v>0</v>
      </c>
      <c r="Y10" s="415">
        <f t="shared" si="4"/>
        <v>0</v>
      </c>
      <c r="Z10" s="415">
        <f t="shared" si="4"/>
        <v>0</v>
      </c>
      <c r="AA10" s="415">
        <f t="shared" si="4"/>
        <v>0</v>
      </c>
      <c r="AB10" s="415">
        <f t="shared" si="4"/>
        <v>0</v>
      </c>
      <c r="AC10" s="415">
        <f t="shared" si="4"/>
        <v>0</v>
      </c>
      <c r="AD10" s="415">
        <f t="shared" si="4"/>
        <v>0</v>
      </c>
      <c r="AE10" s="415">
        <f t="shared" si="4"/>
        <v>0</v>
      </c>
      <c r="AF10" s="415">
        <f t="shared" si="4"/>
        <v>0</v>
      </c>
      <c r="AG10" s="415">
        <f t="shared" si="4"/>
        <v>0</v>
      </c>
      <c r="AH10" s="415">
        <f t="shared" si="4"/>
        <v>0</v>
      </c>
      <c r="AI10" s="415">
        <f t="shared" si="4"/>
        <v>0</v>
      </c>
      <c r="AJ10" s="433">
        <f t="shared" si="4"/>
        <v>0</v>
      </c>
      <c r="AK10" s="433">
        <f t="shared" ref="AK10:AO10" si="5">SUM(AK11:AK13)</f>
        <v>0</v>
      </c>
      <c r="AL10" s="433">
        <f t="shared" si="5"/>
        <v>0</v>
      </c>
      <c r="AM10" s="433">
        <f t="shared" si="5"/>
        <v>0</v>
      </c>
      <c r="AN10" s="433">
        <f t="shared" si="5"/>
        <v>0</v>
      </c>
      <c r="AO10" s="433">
        <f t="shared" si="5"/>
        <v>0</v>
      </c>
    </row>
    <row r="11" spans="1:41" ht="27" customHeight="1" x14ac:dyDescent="0.2">
      <c r="A11" s="198"/>
      <c r="B11" s="957"/>
      <c r="C11" s="528" t="s">
        <v>154</v>
      </c>
      <c r="D11" s="866" t="s">
        <v>155</v>
      </c>
      <c r="E11" s="435" t="s">
        <v>121</v>
      </c>
      <c r="F11" s="436" t="s">
        <v>72</v>
      </c>
      <c r="G11" s="436">
        <v>2</v>
      </c>
      <c r="H11" s="414">
        <v>0</v>
      </c>
      <c r="I11" s="295">
        <v>0</v>
      </c>
      <c r="J11" s="295">
        <v>0</v>
      </c>
      <c r="K11" s="295">
        <v>0</v>
      </c>
      <c r="L11" s="431">
        <v>0</v>
      </c>
      <c r="M11" s="431">
        <v>0</v>
      </c>
      <c r="N11" s="431">
        <v>0</v>
      </c>
      <c r="O11" s="431">
        <v>0</v>
      </c>
      <c r="P11" s="431">
        <v>0</v>
      </c>
      <c r="Q11" s="431">
        <v>0</v>
      </c>
      <c r="R11" s="431">
        <v>0</v>
      </c>
      <c r="S11" s="431">
        <v>0</v>
      </c>
      <c r="T11" s="431">
        <v>0</v>
      </c>
      <c r="U11" s="431">
        <v>0</v>
      </c>
      <c r="V11" s="431">
        <v>0</v>
      </c>
      <c r="W11" s="431">
        <v>0</v>
      </c>
      <c r="X11" s="431">
        <v>0</v>
      </c>
      <c r="Y11" s="431">
        <v>0</v>
      </c>
      <c r="Z11" s="431">
        <v>0</v>
      </c>
      <c r="AA11" s="431">
        <v>0</v>
      </c>
      <c r="AB11" s="431">
        <v>0</v>
      </c>
      <c r="AC11" s="431">
        <v>0</v>
      </c>
      <c r="AD11" s="431">
        <v>0</v>
      </c>
      <c r="AE11" s="431">
        <v>0</v>
      </c>
      <c r="AF11" s="431">
        <v>0</v>
      </c>
      <c r="AG11" s="431">
        <v>0</v>
      </c>
      <c r="AH11" s="431">
        <v>0</v>
      </c>
      <c r="AI11" s="431">
        <v>0</v>
      </c>
      <c r="AJ11" s="431">
        <v>0</v>
      </c>
      <c r="AK11" s="431">
        <v>0</v>
      </c>
      <c r="AL11" s="431">
        <v>0</v>
      </c>
      <c r="AM11" s="431">
        <v>0</v>
      </c>
      <c r="AN11" s="431">
        <v>0</v>
      </c>
      <c r="AO11" s="431">
        <v>0</v>
      </c>
    </row>
    <row r="12" spans="1:41" ht="27" customHeight="1" x14ac:dyDescent="0.2">
      <c r="A12" s="196"/>
      <c r="B12" s="957"/>
      <c r="C12" s="290" t="s">
        <v>156</v>
      </c>
      <c r="D12" s="529" t="s">
        <v>157</v>
      </c>
      <c r="E12" s="435" t="s">
        <v>121</v>
      </c>
      <c r="F12" s="436" t="s">
        <v>72</v>
      </c>
      <c r="G12" s="448">
        <v>2</v>
      </c>
      <c r="H12" s="410">
        <v>0</v>
      </c>
      <c r="I12" s="295">
        <v>0</v>
      </c>
      <c r="J12" s="295">
        <v>0</v>
      </c>
      <c r="K12" s="295">
        <v>0</v>
      </c>
      <c r="L12" s="451">
        <v>0</v>
      </c>
      <c r="M12" s="451">
        <v>0</v>
      </c>
      <c r="N12" s="451">
        <v>0</v>
      </c>
      <c r="O12" s="451">
        <v>0</v>
      </c>
      <c r="P12" s="451">
        <v>0</v>
      </c>
      <c r="Q12" s="451">
        <v>0</v>
      </c>
      <c r="R12" s="451">
        <v>0</v>
      </c>
      <c r="S12" s="451">
        <v>0</v>
      </c>
      <c r="T12" s="451">
        <v>0</v>
      </c>
      <c r="U12" s="451">
        <v>0</v>
      </c>
      <c r="V12" s="451">
        <v>0</v>
      </c>
      <c r="W12" s="451">
        <v>0</v>
      </c>
      <c r="X12" s="451">
        <v>0</v>
      </c>
      <c r="Y12" s="451">
        <v>0</v>
      </c>
      <c r="Z12" s="451">
        <v>0</v>
      </c>
      <c r="AA12" s="451">
        <v>0</v>
      </c>
      <c r="AB12" s="451">
        <v>0</v>
      </c>
      <c r="AC12" s="451">
        <v>0</v>
      </c>
      <c r="AD12" s="451">
        <v>0</v>
      </c>
      <c r="AE12" s="451">
        <v>0</v>
      </c>
      <c r="AF12" s="451">
        <v>0</v>
      </c>
      <c r="AG12" s="451">
        <v>0</v>
      </c>
      <c r="AH12" s="451">
        <v>0</v>
      </c>
      <c r="AI12" s="451">
        <v>0</v>
      </c>
      <c r="AJ12" s="519">
        <v>0</v>
      </c>
      <c r="AK12" s="519">
        <v>0</v>
      </c>
      <c r="AL12" s="519">
        <v>0</v>
      </c>
      <c r="AM12" s="519">
        <v>0</v>
      </c>
      <c r="AN12" s="519">
        <v>0</v>
      </c>
      <c r="AO12" s="519">
        <v>0</v>
      </c>
    </row>
    <row r="13" spans="1:41" ht="27" customHeight="1" x14ac:dyDescent="0.2">
      <c r="A13" s="197"/>
      <c r="B13" s="957"/>
      <c r="C13" s="290" t="s">
        <v>120</v>
      </c>
      <c r="D13" s="530"/>
      <c r="E13" s="531" t="s">
        <v>120</v>
      </c>
      <c r="F13" s="426" t="s">
        <v>120</v>
      </c>
      <c r="G13" s="426">
        <v>2</v>
      </c>
      <c r="H13" s="410" t="s">
        <v>120</v>
      </c>
      <c r="I13" s="295" t="s">
        <v>120</v>
      </c>
      <c r="J13" s="295" t="s">
        <v>120</v>
      </c>
      <c r="K13" s="295" t="s">
        <v>120</v>
      </c>
      <c r="L13" s="451" t="s">
        <v>120</v>
      </c>
      <c r="M13" s="451" t="s">
        <v>120</v>
      </c>
      <c r="N13" s="451" t="s">
        <v>120</v>
      </c>
      <c r="O13" s="451" t="s">
        <v>120</v>
      </c>
      <c r="P13" s="451" t="s">
        <v>120</v>
      </c>
      <c r="Q13" s="451" t="s">
        <v>120</v>
      </c>
      <c r="R13" s="451" t="s">
        <v>120</v>
      </c>
      <c r="S13" s="451" t="s">
        <v>120</v>
      </c>
      <c r="T13" s="451" t="s">
        <v>120</v>
      </c>
      <c r="U13" s="451" t="s">
        <v>120</v>
      </c>
      <c r="V13" s="451" t="s">
        <v>120</v>
      </c>
      <c r="W13" s="451" t="s">
        <v>120</v>
      </c>
      <c r="X13" s="451" t="s">
        <v>120</v>
      </c>
      <c r="Y13" s="451" t="s">
        <v>120</v>
      </c>
      <c r="Z13" s="451" t="s">
        <v>120</v>
      </c>
      <c r="AA13" s="451" t="s">
        <v>120</v>
      </c>
      <c r="AB13" s="451" t="s">
        <v>120</v>
      </c>
      <c r="AC13" s="451" t="s">
        <v>120</v>
      </c>
      <c r="AD13" s="451" t="s">
        <v>120</v>
      </c>
      <c r="AE13" s="451" t="s">
        <v>120</v>
      </c>
      <c r="AF13" s="451" t="s">
        <v>120</v>
      </c>
      <c r="AG13" s="451" t="s">
        <v>120</v>
      </c>
      <c r="AH13" s="451" t="s">
        <v>120</v>
      </c>
      <c r="AI13" s="451" t="s">
        <v>120</v>
      </c>
      <c r="AJ13" s="519" t="s">
        <v>120</v>
      </c>
      <c r="AK13" s="519" t="s">
        <v>120</v>
      </c>
      <c r="AL13" s="519" t="s">
        <v>120</v>
      </c>
      <c r="AM13" s="519" t="s">
        <v>120</v>
      </c>
      <c r="AN13" s="519" t="s">
        <v>120</v>
      </c>
      <c r="AO13" s="519" t="s">
        <v>120</v>
      </c>
    </row>
    <row r="14" spans="1:41" ht="27" customHeight="1" x14ac:dyDescent="0.2">
      <c r="A14" s="149"/>
      <c r="B14" s="957"/>
      <c r="C14" s="286" t="s">
        <v>158</v>
      </c>
      <c r="D14" s="346" t="s">
        <v>159</v>
      </c>
      <c r="E14" s="445" t="s">
        <v>160</v>
      </c>
      <c r="F14" s="345" t="s">
        <v>72</v>
      </c>
      <c r="G14" s="345">
        <v>2</v>
      </c>
      <c r="H14" s="414">
        <f>SUM(H15:H16)</f>
        <v>0</v>
      </c>
      <c r="I14" s="295">
        <f t="shared" ref="I14:AJ14" si="6">SUM(I15:I16)</f>
        <v>0</v>
      </c>
      <c r="J14" s="295">
        <f t="shared" si="6"/>
        <v>0</v>
      </c>
      <c r="K14" s="295">
        <f t="shared" si="6"/>
        <v>0</v>
      </c>
      <c r="L14" s="415">
        <f t="shared" si="6"/>
        <v>0</v>
      </c>
      <c r="M14" s="415">
        <f t="shared" si="6"/>
        <v>0</v>
      </c>
      <c r="N14" s="415">
        <f t="shared" si="6"/>
        <v>0</v>
      </c>
      <c r="O14" s="415">
        <f t="shared" si="6"/>
        <v>0</v>
      </c>
      <c r="P14" s="415">
        <f t="shared" si="6"/>
        <v>0</v>
      </c>
      <c r="Q14" s="415">
        <f t="shared" si="6"/>
        <v>0</v>
      </c>
      <c r="R14" s="415">
        <f t="shared" si="6"/>
        <v>0</v>
      </c>
      <c r="S14" s="415">
        <f t="shared" si="6"/>
        <v>0</v>
      </c>
      <c r="T14" s="415">
        <f t="shared" si="6"/>
        <v>0</v>
      </c>
      <c r="U14" s="415">
        <f t="shared" si="6"/>
        <v>0</v>
      </c>
      <c r="V14" s="415">
        <f t="shared" si="6"/>
        <v>0</v>
      </c>
      <c r="W14" s="415">
        <f t="shared" si="6"/>
        <v>0</v>
      </c>
      <c r="X14" s="415">
        <f t="shared" si="6"/>
        <v>0</v>
      </c>
      <c r="Y14" s="415">
        <f t="shared" si="6"/>
        <v>0</v>
      </c>
      <c r="Z14" s="415">
        <f t="shared" si="6"/>
        <v>0</v>
      </c>
      <c r="AA14" s="415">
        <f t="shared" si="6"/>
        <v>0</v>
      </c>
      <c r="AB14" s="415">
        <f t="shared" si="6"/>
        <v>0</v>
      </c>
      <c r="AC14" s="415">
        <f t="shared" si="6"/>
        <v>0</v>
      </c>
      <c r="AD14" s="415">
        <f t="shared" si="6"/>
        <v>0</v>
      </c>
      <c r="AE14" s="415">
        <f t="shared" si="6"/>
        <v>0</v>
      </c>
      <c r="AF14" s="415">
        <f t="shared" si="6"/>
        <v>0</v>
      </c>
      <c r="AG14" s="415">
        <f t="shared" si="6"/>
        <v>0</v>
      </c>
      <c r="AH14" s="415">
        <f t="shared" si="6"/>
        <v>0</v>
      </c>
      <c r="AI14" s="415">
        <f t="shared" si="6"/>
        <v>0</v>
      </c>
      <c r="AJ14" s="433">
        <f t="shared" si="6"/>
        <v>0</v>
      </c>
      <c r="AK14" s="433">
        <f t="shared" ref="AK14:AO14" si="7">SUM(AK15:AK16)</f>
        <v>0</v>
      </c>
      <c r="AL14" s="433">
        <f t="shared" si="7"/>
        <v>0</v>
      </c>
      <c r="AM14" s="433">
        <f t="shared" si="7"/>
        <v>0</v>
      </c>
      <c r="AN14" s="433">
        <f t="shared" si="7"/>
        <v>0</v>
      </c>
      <c r="AO14" s="433">
        <f t="shared" si="7"/>
        <v>0</v>
      </c>
    </row>
    <row r="15" spans="1:41" ht="27" customHeight="1" x14ac:dyDescent="0.2">
      <c r="A15" s="196"/>
      <c r="B15" s="957"/>
      <c r="C15" s="290" t="s">
        <v>161</v>
      </c>
      <c r="D15" s="529" t="s">
        <v>162</v>
      </c>
      <c r="E15" s="435" t="s">
        <v>121</v>
      </c>
      <c r="F15" s="436" t="s">
        <v>72</v>
      </c>
      <c r="G15" s="448">
        <v>2</v>
      </c>
      <c r="H15" s="410">
        <v>0</v>
      </c>
      <c r="I15" s="295">
        <v>0</v>
      </c>
      <c r="J15" s="295">
        <v>0</v>
      </c>
      <c r="K15" s="295">
        <v>0</v>
      </c>
      <c r="L15" s="431">
        <v>0</v>
      </c>
      <c r="M15" s="431">
        <v>0</v>
      </c>
      <c r="N15" s="431">
        <v>0</v>
      </c>
      <c r="O15" s="431">
        <v>0</v>
      </c>
      <c r="P15" s="431">
        <v>0</v>
      </c>
      <c r="Q15" s="431">
        <v>0</v>
      </c>
      <c r="R15" s="431">
        <v>0</v>
      </c>
      <c r="S15" s="431">
        <v>0</v>
      </c>
      <c r="T15" s="431">
        <v>0</v>
      </c>
      <c r="U15" s="431">
        <v>0</v>
      </c>
      <c r="V15" s="431">
        <v>0</v>
      </c>
      <c r="W15" s="431">
        <v>0</v>
      </c>
      <c r="X15" s="431">
        <v>0</v>
      </c>
      <c r="Y15" s="431">
        <v>0</v>
      </c>
      <c r="Z15" s="431">
        <v>0</v>
      </c>
      <c r="AA15" s="431">
        <v>0</v>
      </c>
      <c r="AB15" s="431">
        <v>0</v>
      </c>
      <c r="AC15" s="431">
        <v>0</v>
      </c>
      <c r="AD15" s="431">
        <v>0</v>
      </c>
      <c r="AE15" s="431">
        <v>0</v>
      </c>
      <c r="AF15" s="431">
        <v>0</v>
      </c>
      <c r="AG15" s="431">
        <v>0</v>
      </c>
      <c r="AH15" s="431">
        <v>0</v>
      </c>
      <c r="AI15" s="431">
        <v>0</v>
      </c>
      <c r="AJ15" s="491">
        <v>0</v>
      </c>
      <c r="AK15" s="491">
        <v>0</v>
      </c>
      <c r="AL15" s="491">
        <v>0</v>
      </c>
      <c r="AM15" s="491">
        <v>0</v>
      </c>
      <c r="AN15" s="491">
        <v>0</v>
      </c>
      <c r="AO15" s="491">
        <v>0</v>
      </c>
    </row>
    <row r="16" spans="1:41" ht="27" customHeight="1" x14ac:dyDescent="0.2">
      <c r="A16" s="197"/>
      <c r="B16" s="957"/>
      <c r="C16" s="290" t="s">
        <v>120</v>
      </c>
      <c r="D16" s="424"/>
      <c r="E16" s="435" t="s">
        <v>120</v>
      </c>
      <c r="F16" s="436" t="s">
        <v>72</v>
      </c>
      <c r="G16" s="436">
        <v>2</v>
      </c>
      <c r="H16" s="410" t="s">
        <v>120</v>
      </c>
      <c r="I16" s="295" t="s">
        <v>120</v>
      </c>
      <c r="J16" s="295" t="s">
        <v>120</v>
      </c>
      <c r="K16" s="295" t="s">
        <v>120</v>
      </c>
      <c r="L16" s="431" t="s">
        <v>120</v>
      </c>
      <c r="M16" s="431" t="s">
        <v>120</v>
      </c>
      <c r="N16" s="431" t="s">
        <v>120</v>
      </c>
      <c r="O16" s="431" t="s">
        <v>120</v>
      </c>
      <c r="P16" s="431" t="s">
        <v>120</v>
      </c>
      <c r="Q16" s="431" t="s">
        <v>120</v>
      </c>
      <c r="R16" s="431" t="s">
        <v>120</v>
      </c>
      <c r="S16" s="431" t="s">
        <v>120</v>
      </c>
      <c r="T16" s="431" t="s">
        <v>120</v>
      </c>
      <c r="U16" s="431" t="s">
        <v>120</v>
      </c>
      <c r="V16" s="431" t="s">
        <v>120</v>
      </c>
      <c r="W16" s="431" t="s">
        <v>120</v>
      </c>
      <c r="X16" s="431" t="s">
        <v>120</v>
      </c>
      <c r="Y16" s="431" t="s">
        <v>120</v>
      </c>
      <c r="Z16" s="431" t="s">
        <v>120</v>
      </c>
      <c r="AA16" s="431" t="s">
        <v>120</v>
      </c>
      <c r="AB16" s="431" t="s">
        <v>120</v>
      </c>
      <c r="AC16" s="431" t="s">
        <v>120</v>
      </c>
      <c r="AD16" s="431" t="s">
        <v>120</v>
      </c>
      <c r="AE16" s="431" t="s">
        <v>120</v>
      </c>
      <c r="AF16" s="431" t="s">
        <v>120</v>
      </c>
      <c r="AG16" s="431" t="s">
        <v>120</v>
      </c>
      <c r="AH16" s="431" t="s">
        <v>120</v>
      </c>
      <c r="AI16" s="431" t="s">
        <v>120</v>
      </c>
      <c r="AJ16" s="491" t="s">
        <v>120</v>
      </c>
      <c r="AK16" s="491" t="s">
        <v>120</v>
      </c>
      <c r="AL16" s="491" t="s">
        <v>120</v>
      </c>
      <c r="AM16" s="491" t="s">
        <v>120</v>
      </c>
      <c r="AN16" s="491" t="s">
        <v>120</v>
      </c>
      <c r="AO16" s="491" t="s">
        <v>120</v>
      </c>
    </row>
    <row r="17" spans="1:41" ht="27" customHeight="1" thickBot="1" x14ac:dyDescent="0.25">
      <c r="A17" s="149"/>
      <c r="B17" s="958"/>
      <c r="C17" s="286" t="s">
        <v>163</v>
      </c>
      <c r="D17" s="532" t="s">
        <v>164</v>
      </c>
      <c r="E17" s="851" t="s">
        <v>165</v>
      </c>
      <c r="F17" s="533" t="s">
        <v>72</v>
      </c>
      <c r="G17" s="533">
        <v>2</v>
      </c>
      <c r="H17" s="414">
        <f>SUM('1. BL Licences'!H4,'1. BL Licences'!H8,'1. BL Licences'!H16,'1. BL Licences'!H20)</f>
        <v>2.3570000000000002</v>
      </c>
      <c r="I17" s="295">
        <f>L17</f>
        <v>2.3570000000000002</v>
      </c>
      <c r="J17" s="295">
        <f t="shared" ref="J17:K17" si="8">M17</f>
        <v>2.3570000000000002</v>
      </c>
      <c r="K17" s="295">
        <f t="shared" si="8"/>
        <v>2.3570000000000002</v>
      </c>
      <c r="L17" s="854">
        <f>$H$17</f>
        <v>2.3570000000000002</v>
      </c>
      <c r="M17" s="415">
        <f>$H$17</f>
        <v>2.3570000000000002</v>
      </c>
      <c r="N17" s="415">
        <f>$H$17</f>
        <v>2.3570000000000002</v>
      </c>
      <c r="O17" s="415">
        <f t="shared" ref="O17:AO17" si="9">$H$17</f>
        <v>2.3570000000000002</v>
      </c>
      <c r="P17" s="415">
        <f t="shared" si="9"/>
        <v>2.3570000000000002</v>
      </c>
      <c r="Q17" s="415">
        <f t="shared" si="9"/>
        <v>2.3570000000000002</v>
      </c>
      <c r="R17" s="415">
        <f t="shared" si="9"/>
        <v>2.3570000000000002</v>
      </c>
      <c r="S17" s="415">
        <f t="shared" si="9"/>
        <v>2.3570000000000002</v>
      </c>
      <c r="T17" s="415">
        <f t="shared" si="9"/>
        <v>2.3570000000000002</v>
      </c>
      <c r="U17" s="415">
        <f t="shared" si="9"/>
        <v>2.3570000000000002</v>
      </c>
      <c r="V17" s="415">
        <f t="shared" si="9"/>
        <v>2.3570000000000002</v>
      </c>
      <c r="W17" s="415">
        <f t="shared" si="9"/>
        <v>2.3570000000000002</v>
      </c>
      <c r="X17" s="415">
        <f t="shared" si="9"/>
        <v>2.3570000000000002</v>
      </c>
      <c r="Y17" s="415">
        <f t="shared" si="9"/>
        <v>2.3570000000000002</v>
      </c>
      <c r="Z17" s="415">
        <f t="shared" si="9"/>
        <v>2.3570000000000002</v>
      </c>
      <c r="AA17" s="415">
        <f t="shared" si="9"/>
        <v>2.3570000000000002</v>
      </c>
      <c r="AB17" s="415">
        <f t="shared" si="9"/>
        <v>2.3570000000000002</v>
      </c>
      <c r="AC17" s="415">
        <f t="shared" si="9"/>
        <v>2.3570000000000002</v>
      </c>
      <c r="AD17" s="415">
        <f t="shared" si="9"/>
        <v>2.3570000000000002</v>
      </c>
      <c r="AE17" s="415">
        <f t="shared" si="9"/>
        <v>2.3570000000000002</v>
      </c>
      <c r="AF17" s="415">
        <f t="shared" si="9"/>
        <v>2.3570000000000002</v>
      </c>
      <c r="AG17" s="415">
        <f t="shared" si="9"/>
        <v>2.3570000000000002</v>
      </c>
      <c r="AH17" s="415">
        <f t="shared" si="9"/>
        <v>2.3570000000000002</v>
      </c>
      <c r="AI17" s="415">
        <f t="shared" si="9"/>
        <v>2.3570000000000002</v>
      </c>
      <c r="AJ17" s="433">
        <f t="shared" si="9"/>
        <v>2.3570000000000002</v>
      </c>
      <c r="AK17" s="433">
        <f t="shared" si="9"/>
        <v>2.3570000000000002</v>
      </c>
      <c r="AL17" s="433">
        <f t="shared" si="9"/>
        <v>2.3570000000000002</v>
      </c>
      <c r="AM17" s="433">
        <f t="shared" si="9"/>
        <v>2.3570000000000002</v>
      </c>
      <c r="AN17" s="433">
        <f t="shared" si="9"/>
        <v>2.3570000000000002</v>
      </c>
      <c r="AO17" s="433">
        <f t="shared" si="9"/>
        <v>2.3570000000000002</v>
      </c>
    </row>
    <row r="18" spans="1:41" ht="27" customHeight="1" x14ac:dyDescent="0.2">
      <c r="A18" s="149"/>
      <c r="B18" s="959" t="s">
        <v>166</v>
      </c>
      <c r="C18" s="286" t="s">
        <v>167</v>
      </c>
      <c r="D18" s="346" t="s">
        <v>168</v>
      </c>
      <c r="E18" s="445" t="s">
        <v>169</v>
      </c>
      <c r="F18" s="345" t="s">
        <v>72</v>
      </c>
      <c r="G18" s="345">
        <v>2</v>
      </c>
      <c r="H18" s="414">
        <f>H19+H20+H23</f>
        <v>0</v>
      </c>
      <c r="I18" s="295">
        <f>I19+I20+I23</f>
        <v>0</v>
      </c>
      <c r="J18" s="295">
        <f>J19+J20+J23</f>
        <v>0</v>
      </c>
      <c r="K18" s="295">
        <f>K19+K20+K23</f>
        <v>0</v>
      </c>
      <c r="L18" s="415">
        <f>L19+L20+L23</f>
        <v>0</v>
      </c>
      <c r="M18" s="415">
        <f t="shared" ref="M18:AJ18" si="10">M19+M20+M23</f>
        <v>0</v>
      </c>
      <c r="N18" s="415">
        <f t="shared" si="10"/>
        <v>0</v>
      </c>
      <c r="O18" s="415">
        <f t="shared" si="10"/>
        <v>0</v>
      </c>
      <c r="P18" s="415">
        <f t="shared" si="10"/>
        <v>0</v>
      </c>
      <c r="Q18" s="415">
        <f t="shared" si="10"/>
        <v>0</v>
      </c>
      <c r="R18" s="415">
        <f t="shared" si="10"/>
        <v>0</v>
      </c>
      <c r="S18" s="415">
        <f t="shared" si="10"/>
        <v>0</v>
      </c>
      <c r="T18" s="415">
        <f t="shared" si="10"/>
        <v>0</v>
      </c>
      <c r="U18" s="415">
        <f t="shared" si="10"/>
        <v>0</v>
      </c>
      <c r="V18" s="415">
        <f t="shared" si="10"/>
        <v>0</v>
      </c>
      <c r="W18" s="415">
        <f t="shared" si="10"/>
        <v>0</v>
      </c>
      <c r="X18" s="415">
        <f t="shared" si="10"/>
        <v>0</v>
      </c>
      <c r="Y18" s="415">
        <f t="shared" si="10"/>
        <v>0</v>
      </c>
      <c r="Z18" s="415">
        <f t="shared" si="10"/>
        <v>0</v>
      </c>
      <c r="AA18" s="415">
        <f t="shared" si="10"/>
        <v>0</v>
      </c>
      <c r="AB18" s="415">
        <f t="shared" si="10"/>
        <v>0</v>
      </c>
      <c r="AC18" s="415">
        <f t="shared" si="10"/>
        <v>0</v>
      </c>
      <c r="AD18" s="415">
        <f t="shared" si="10"/>
        <v>0</v>
      </c>
      <c r="AE18" s="415">
        <f t="shared" si="10"/>
        <v>0</v>
      </c>
      <c r="AF18" s="415">
        <f t="shared" si="10"/>
        <v>0</v>
      </c>
      <c r="AG18" s="415">
        <f t="shared" si="10"/>
        <v>0</v>
      </c>
      <c r="AH18" s="415">
        <f t="shared" si="10"/>
        <v>0</v>
      </c>
      <c r="AI18" s="415">
        <f t="shared" si="10"/>
        <v>0</v>
      </c>
      <c r="AJ18" s="433">
        <f t="shared" si="10"/>
        <v>0</v>
      </c>
      <c r="AK18" s="433">
        <f t="shared" ref="AK18:AO18" si="11">AK19+AK20+AK23</f>
        <v>0</v>
      </c>
      <c r="AL18" s="433">
        <f t="shared" si="11"/>
        <v>0</v>
      </c>
      <c r="AM18" s="433">
        <f t="shared" si="11"/>
        <v>0</v>
      </c>
      <c r="AN18" s="433">
        <f t="shared" si="11"/>
        <v>0</v>
      </c>
      <c r="AO18" s="433">
        <f t="shared" si="11"/>
        <v>0</v>
      </c>
    </row>
    <row r="19" spans="1:41" ht="27" customHeight="1" x14ac:dyDescent="0.2">
      <c r="A19" s="149"/>
      <c r="B19" s="960"/>
      <c r="C19" s="290" t="s">
        <v>170</v>
      </c>
      <c r="D19" s="434" t="s">
        <v>171</v>
      </c>
      <c r="E19" s="534" t="s">
        <v>172</v>
      </c>
      <c r="F19" s="448" t="s">
        <v>72</v>
      </c>
      <c r="G19" s="535">
        <v>2</v>
      </c>
      <c r="H19" s="917">
        <v>0</v>
      </c>
      <c r="I19" s="295">
        <v>0</v>
      </c>
      <c r="J19" s="295">
        <v>0</v>
      </c>
      <c r="K19" s="295">
        <v>0</v>
      </c>
      <c r="L19" s="536">
        <v>0</v>
      </c>
      <c r="M19" s="536">
        <v>0</v>
      </c>
      <c r="N19" s="536">
        <v>0</v>
      </c>
      <c r="O19" s="536">
        <v>0</v>
      </c>
      <c r="P19" s="536">
        <v>0</v>
      </c>
      <c r="Q19" s="536">
        <v>0</v>
      </c>
      <c r="R19" s="536">
        <v>0</v>
      </c>
      <c r="S19" s="536">
        <v>0</v>
      </c>
      <c r="T19" s="536">
        <v>0</v>
      </c>
      <c r="U19" s="536">
        <v>0</v>
      </c>
      <c r="V19" s="536">
        <v>0</v>
      </c>
      <c r="W19" s="536">
        <v>0</v>
      </c>
      <c r="X19" s="536">
        <v>0</v>
      </c>
      <c r="Y19" s="536">
        <v>0</v>
      </c>
      <c r="Z19" s="536">
        <v>0</v>
      </c>
      <c r="AA19" s="536">
        <v>0</v>
      </c>
      <c r="AB19" s="536">
        <v>0</v>
      </c>
      <c r="AC19" s="536">
        <v>0</v>
      </c>
      <c r="AD19" s="536">
        <v>0</v>
      </c>
      <c r="AE19" s="536">
        <v>0</v>
      </c>
      <c r="AF19" s="536">
        <v>0</v>
      </c>
      <c r="AG19" s="536">
        <v>0</v>
      </c>
      <c r="AH19" s="536">
        <v>0</v>
      </c>
      <c r="AI19" s="536">
        <v>0</v>
      </c>
      <c r="AJ19" s="863">
        <v>0</v>
      </c>
      <c r="AK19" s="863">
        <v>0</v>
      </c>
      <c r="AL19" s="863">
        <v>0</v>
      </c>
      <c r="AM19" s="863">
        <v>0</v>
      </c>
      <c r="AN19" s="863">
        <v>0</v>
      </c>
      <c r="AO19" s="863">
        <v>0</v>
      </c>
    </row>
    <row r="20" spans="1:41" ht="27" customHeight="1" x14ac:dyDescent="0.2">
      <c r="A20" s="149"/>
      <c r="B20" s="960"/>
      <c r="C20" s="286" t="s">
        <v>173</v>
      </c>
      <c r="D20" s="346" t="s">
        <v>174</v>
      </c>
      <c r="E20" s="445" t="s">
        <v>175</v>
      </c>
      <c r="F20" s="345" t="s">
        <v>72</v>
      </c>
      <c r="G20" s="345">
        <v>2</v>
      </c>
      <c r="H20" s="414">
        <f>SUM(H21:H22)</f>
        <v>0</v>
      </c>
      <c r="I20" s="295">
        <f t="shared" ref="I20:AJ20" si="12">SUM(I21:I22)</f>
        <v>0</v>
      </c>
      <c r="J20" s="295">
        <f t="shared" si="12"/>
        <v>0</v>
      </c>
      <c r="K20" s="295">
        <f t="shared" si="12"/>
        <v>0</v>
      </c>
      <c r="L20" s="415">
        <f>SUM(L21:L22)</f>
        <v>0</v>
      </c>
      <c r="M20" s="415">
        <f t="shared" si="12"/>
        <v>0</v>
      </c>
      <c r="N20" s="415">
        <f t="shared" si="12"/>
        <v>0</v>
      </c>
      <c r="O20" s="415">
        <f t="shared" si="12"/>
        <v>0</v>
      </c>
      <c r="P20" s="415">
        <f t="shared" si="12"/>
        <v>0</v>
      </c>
      <c r="Q20" s="415">
        <f t="shared" si="12"/>
        <v>0</v>
      </c>
      <c r="R20" s="415">
        <f t="shared" si="12"/>
        <v>0</v>
      </c>
      <c r="S20" s="415">
        <f t="shared" si="12"/>
        <v>0</v>
      </c>
      <c r="T20" s="415">
        <f t="shared" si="12"/>
        <v>0</v>
      </c>
      <c r="U20" s="415">
        <f t="shared" si="12"/>
        <v>0</v>
      </c>
      <c r="V20" s="415">
        <f t="shared" si="12"/>
        <v>0</v>
      </c>
      <c r="W20" s="415">
        <f t="shared" si="12"/>
        <v>0</v>
      </c>
      <c r="X20" s="415">
        <f t="shared" si="12"/>
        <v>0</v>
      </c>
      <c r="Y20" s="415">
        <f t="shared" si="12"/>
        <v>0</v>
      </c>
      <c r="Z20" s="415">
        <f t="shared" si="12"/>
        <v>0</v>
      </c>
      <c r="AA20" s="415">
        <f t="shared" si="12"/>
        <v>0</v>
      </c>
      <c r="AB20" s="415">
        <f t="shared" si="12"/>
        <v>0</v>
      </c>
      <c r="AC20" s="415">
        <f t="shared" si="12"/>
        <v>0</v>
      </c>
      <c r="AD20" s="415">
        <f t="shared" si="12"/>
        <v>0</v>
      </c>
      <c r="AE20" s="415">
        <f t="shared" si="12"/>
        <v>0</v>
      </c>
      <c r="AF20" s="415">
        <f t="shared" si="12"/>
        <v>0</v>
      </c>
      <c r="AG20" s="415">
        <f t="shared" si="12"/>
        <v>0</v>
      </c>
      <c r="AH20" s="415">
        <f t="shared" si="12"/>
        <v>0</v>
      </c>
      <c r="AI20" s="415">
        <f t="shared" si="12"/>
        <v>0</v>
      </c>
      <c r="AJ20" s="433">
        <f t="shared" si="12"/>
        <v>0</v>
      </c>
      <c r="AK20" s="433">
        <f t="shared" ref="AK20:AO20" si="13">SUM(AK21:AK22)</f>
        <v>0</v>
      </c>
      <c r="AL20" s="433">
        <f t="shared" si="13"/>
        <v>0</v>
      </c>
      <c r="AM20" s="433">
        <f t="shared" si="13"/>
        <v>0</v>
      </c>
      <c r="AN20" s="433">
        <f t="shared" si="13"/>
        <v>0</v>
      </c>
      <c r="AO20" s="433">
        <f t="shared" si="13"/>
        <v>0</v>
      </c>
    </row>
    <row r="21" spans="1:41" ht="27" customHeight="1" x14ac:dyDescent="0.2">
      <c r="A21" s="196"/>
      <c r="B21" s="960"/>
      <c r="C21" s="290" t="s">
        <v>176</v>
      </c>
      <c r="D21" s="529" t="s">
        <v>177</v>
      </c>
      <c r="E21" s="435" t="s">
        <v>178</v>
      </c>
      <c r="F21" s="436" t="s">
        <v>72</v>
      </c>
      <c r="G21" s="448">
        <v>2</v>
      </c>
      <c r="H21" s="410">
        <v>0</v>
      </c>
      <c r="I21" s="537">
        <v>0</v>
      </c>
      <c r="J21" s="537">
        <v>0</v>
      </c>
      <c r="K21" s="537">
        <v>0</v>
      </c>
      <c r="L21" s="451">
        <v>0</v>
      </c>
      <c r="M21" s="451">
        <v>0</v>
      </c>
      <c r="N21" s="451">
        <v>0</v>
      </c>
      <c r="O21" s="451">
        <v>0</v>
      </c>
      <c r="P21" s="451">
        <v>0</v>
      </c>
      <c r="Q21" s="451">
        <v>0</v>
      </c>
      <c r="R21" s="451">
        <v>0</v>
      </c>
      <c r="S21" s="451">
        <v>0</v>
      </c>
      <c r="T21" s="451">
        <v>0</v>
      </c>
      <c r="U21" s="451">
        <v>0</v>
      </c>
      <c r="V21" s="451">
        <v>0</v>
      </c>
      <c r="W21" s="451">
        <v>0</v>
      </c>
      <c r="X21" s="451">
        <v>0</v>
      </c>
      <c r="Y21" s="451">
        <v>0</v>
      </c>
      <c r="Z21" s="451">
        <v>0</v>
      </c>
      <c r="AA21" s="451">
        <v>0</v>
      </c>
      <c r="AB21" s="451">
        <v>0</v>
      </c>
      <c r="AC21" s="451">
        <v>0</v>
      </c>
      <c r="AD21" s="451">
        <v>0</v>
      </c>
      <c r="AE21" s="451">
        <v>0</v>
      </c>
      <c r="AF21" s="451">
        <v>0</v>
      </c>
      <c r="AG21" s="451">
        <v>0</v>
      </c>
      <c r="AH21" s="451">
        <v>0</v>
      </c>
      <c r="AI21" s="451">
        <v>0</v>
      </c>
      <c r="AJ21" s="519">
        <v>0</v>
      </c>
      <c r="AK21" s="519">
        <v>0</v>
      </c>
      <c r="AL21" s="519">
        <v>0</v>
      </c>
      <c r="AM21" s="519">
        <v>0</v>
      </c>
      <c r="AN21" s="519">
        <v>0</v>
      </c>
      <c r="AO21" s="519">
        <v>0</v>
      </c>
    </row>
    <row r="22" spans="1:41" ht="27" customHeight="1" x14ac:dyDescent="0.2">
      <c r="A22" s="149"/>
      <c r="B22" s="960"/>
      <c r="C22" s="267" t="s">
        <v>120</v>
      </c>
      <c r="D22" s="426"/>
      <c r="E22" s="450" t="s">
        <v>120</v>
      </c>
      <c r="F22" s="426" t="s">
        <v>120</v>
      </c>
      <c r="G22" s="426">
        <v>2</v>
      </c>
      <c r="H22" s="410" t="s">
        <v>120</v>
      </c>
      <c r="I22" s="295" t="s">
        <v>120</v>
      </c>
      <c r="J22" s="295" t="s">
        <v>120</v>
      </c>
      <c r="K22" s="295" t="s">
        <v>120</v>
      </c>
      <c r="L22" s="451" t="s">
        <v>120</v>
      </c>
      <c r="M22" s="451" t="s">
        <v>120</v>
      </c>
      <c r="N22" s="451" t="s">
        <v>120</v>
      </c>
      <c r="O22" s="451" t="s">
        <v>120</v>
      </c>
      <c r="P22" s="451" t="s">
        <v>120</v>
      </c>
      <c r="Q22" s="451" t="s">
        <v>120</v>
      </c>
      <c r="R22" s="451" t="s">
        <v>120</v>
      </c>
      <c r="S22" s="451" t="s">
        <v>120</v>
      </c>
      <c r="T22" s="451" t="s">
        <v>120</v>
      </c>
      <c r="U22" s="451" t="s">
        <v>120</v>
      </c>
      <c r="V22" s="451" t="s">
        <v>120</v>
      </c>
      <c r="W22" s="451" t="s">
        <v>120</v>
      </c>
      <c r="X22" s="451" t="s">
        <v>120</v>
      </c>
      <c r="Y22" s="451" t="s">
        <v>120</v>
      </c>
      <c r="Z22" s="451" t="s">
        <v>120</v>
      </c>
      <c r="AA22" s="451" t="s">
        <v>120</v>
      </c>
      <c r="AB22" s="451" t="s">
        <v>120</v>
      </c>
      <c r="AC22" s="451" t="s">
        <v>120</v>
      </c>
      <c r="AD22" s="451" t="s">
        <v>120</v>
      </c>
      <c r="AE22" s="451" t="s">
        <v>120</v>
      </c>
      <c r="AF22" s="451" t="s">
        <v>120</v>
      </c>
      <c r="AG22" s="451" t="s">
        <v>120</v>
      </c>
      <c r="AH22" s="451" t="s">
        <v>120</v>
      </c>
      <c r="AI22" s="451" t="s">
        <v>120</v>
      </c>
      <c r="AJ22" s="519" t="s">
        <v>120</v>
      </c>
      <c r="AK22" s="519" t="s">
        <v>120</v>
      </c>
      <c r="AL22" s="519" t="s">
        <v>120</v>
      </c>
      <c r="AM22" s="519" t="s">
        <v>120</v>
      </c>
      <c r="AN22" s="519" t="s">
        <v>120</v>
      </c>
      <c r="AO22" s="519" t="s">
        <v>120</v>
      </c>
    </row>
    <row r="23" spans="1:41" ht="27" customHeight="1" x14ac:dyDescent="0.2">
      <c r="A23" s="149"/>
      <c r="B23" s="960"/>
      <c r="C23" s="504" t="s">
        <v>179</v>
      </c>
      <c r="D23" s="538" t="s">
        <v>180</v>
      </c>
      <c r="E23" s="539" t="s">
        <v>172</v>
      </c>
      <c r="F23" s="540" t="s">
        <v>72</v>
      </c>
      <c r="G23" s="540">
        <v>2</v>
      </c>
      <c r="H23" s="506">
        <v>0</v>
      </c>
      <c r="I23" s="507">
        <v>0</v>
      </c>
      <c r="J23" s="507">
        <v>0</v>
      </c>
      <c r="K23" s="507">
        <v>0</v>
      </c>
      <c r="L23" s="508">
        <v>0</v>
      </c>
      <c r="M23" s="508">
        <v>0</v>
      </c>
      <c r="N23" s="508">
        <v>0</v>
      </c>
      <c r="O23" s="508">
        <v>0</v>
      </c>
      <c r="P23" s="508">
        <v>0</v>
      </c>
      <c r="Q23" s="508">
        <v>0</v>
      </c>
      <c r="R23" s="508">
        <v>0</v>
      </c>
      <c r="S23" s="508">
        <v>0</v>
      </c>
      <c r="T23" s="508">
        <v>0</v>
      </c>
      <c r="U23" s="508">
        <v>0</v>
      </c>
      <c r="V23" s="508">
        <v>0</v>
      </c>
      <c r="W23" s="508">
        <v>0</v>
      </c>
      <c r="X23" s="508">
        <v>0</v>
      </c>
      <c r="Y23" s="508">
        <v>0</v>
      </c>
      <c r="Z23" s="508">
        <v>0</v>
      </c>
      <c r="AA23" s="508">
        <v>0</v>
      </c>
      <c r="AB23" s="508">
        <v>0</v>
      </c>
      <c r="AC23" s="508">
        <v>0</v>
      </c>
      <c r="AD23" s="508">
        <v>0</v>
      </c>
      <c r="AE23" s="508">
        <v>0</v>
      </c>
      <c r="AF23" s="508">
        <v>0</v>
      </c>
      <c r="AG23" s="508">
        <v>0</v>
      </c>
      <c r="AH23" s="508">
        <v>0</v>
      </c>
      <c r="AI23" s="508">
        <v>0</v>
      </c>
      <c r="AJ23" s="509">
        <v>0</v>
      </c>
      <c r="AK23" s="509">
        <v>0</v>
      </c>
      <c r="AL23" s="509">
        <v>0</v>
      </c>
      <c r="AM23" s="509">
        <v>0</v>
      </c>
      <c r="AN23" s="509">
        <v>0</v>
      </c>
      <c r="AO23" s="509">
        <v>0</v>
      </c>
    </row>
    <row r="24" spans="1:41" ht="27" customHeight="1" x14ac:dyDescent="0.2">
      <c r="A24" s="149"/>
      <c r="B24" s="960"/>
      <c r="C24" s="290" t="s">
        <v>181</v>
      </c>
      <c r="D24" s="541" t="s">
        <v>182</v>
      </c>
      <c r="E24" s="435" t="s">
        <v>121</v>
      </c>
      <c r="F24" s="436" t="s">
        <v>72</v>
      </c>
      <c r="G24" s="436">
        <v>2</v>
      </c>
      <c r="H24" s="414">
        <v>0</v>
      </c>
      <c r="I24" s="422">
        <v>1.1494799999999998E-2</v>
      </c>
      <c r="J24" s="422">
        <v>1.1494799999999998E-2</v>
      </c>
      <c r="K24" s="422">
        <v>1.1494799999999998E-2</v>
      </c>
      <c r="L24" s="431">
        <v>1.1494799999999998E-2</v>
      </c>
      <c r="M24" s="431">
        <v>1.1494799999999998E-2</v>
      </c>
      <c r="N24" s="431">
        <v>1.1494799999999998E-2</v>
      </c>
      <c r="O24" s="431">
        <v>1.1494799999999998E-2</v>
      </c>
      <c r="P24" s="431">
        <v>1.1494799999999998E-2</v>
      </c>
      <c r="Q24" s="431">
        <v>1.1494799999999998E-2</v>
      </c>
      <c r="R24" s="431">
        <v>1.1494799999999998E-2</v>
      </c>
      <c r="S24" s="431">
        <v>1.1494799999999998E-2</v>
      </c>
      <c r="T24" s="431">
        <v>1.1494799999999998E-2</v>
      </c>
      <c r="U24" s="431">
        <v>1.1494799999999998E-2</v>
      </c>
      <c r="V24" s="431">
        <v>1.1494799999999998E-2</v>
      </c>
      <c r="W24" s="431">
        <v>1.1494799999999998E-2</v>
      </c>
      <c r="X24" s="431">
        <v>1.1494799999999998E-2</v>
      </c>
      <c r="Y24" s="431">
        <v>1.1494799999999998E-2</v>
      </c>
      <c r="Z24" s="431">
        <v>1.1494799999999998E-2</v>
      </c>
      <c r="AA24" s="431">
        <v>1.1494799999999998E-2</v>
      </c>
      <c r="AB24" s="431">
        <v>1.1494799999999998E-2</v>
      </c>
      <c r="AC24" s="431">
        <v>1.1494799999999998E-2</v>
      </c>
      <c r="AD24" s="431">
        <v>1.1494799999999998E-2</v>
      </c>
      <c r="AE24" s="431">
        <v>1.1494799999999998E-2</v>
      </c>
      <c r="AF24" s="431">
        <v>1.1494799999999998E-2</v>
      </c>
      <c r="AG24" s="431">
        <v>1.1494799999999998E-2</v>
      </c>
      <c r="AH24" s="431">
        <v>1.1494799999999998E-2</v>
      </c>
      <c r="AI24" s="431">
        <v>1.1494799999999998E-2</v>
      </c>
      <c r="AJ24" s="491">
        <v>1.1494799999999998E-2</v>
      </c>
      <c r="AK24" s="491">
        <v>1.1494799999999998E-2</v>
      </c>
      <c r="AL24" s="491">
        <v>1.1494799999999998E-2</v>
      </c>
      <c r="AM24" s="491">
        <v>1.1494799999999998E-2</v>
      </c>
      <c r="AN24" s="491">
        <v>1.1494799999999998E-2</v>
      </c>
      <c r="AO24" s="491">
        <v>1.1494799999999998E-2</v>
      </c>
    </row>
    <row r="25" spans="1:41" ht="27" customHeight="1" thickBot="1" x14ac:dyDescent="0.25">
      <c r="A25" s="149"/>
      <c r="B25" s="961"/>
      <c r="C25" s="542" t="s">
        <v>183</v>
      </c>
      <c r="D25" s="543" t="s">
        <v>184</v>
      </c>
      <c r="E25" s="544" t="s">
        <v>121</v>
      </c>
      <c r="F25" s="545" t="s">
        <v>72</v>
      </c>
      <c r="G25" s="545">
        <v>2</v>
      </c>
      <c r="H25" s="546">
        <v>3.8419099999999998E-2</v>
      </c>
      <c r="I25" s="307">
        <v>9.2865799999999998E-2</v>
      </c>
      <c r="J25" s="307">
        <v>9.2865799999999998E-2</v>
      </c>
      <c r="K25" s="307">
        <v>9.2865799999999998E-2</v>
      </c>
      <c r="L25" s="547">
        <v>9.2865799999999998E-2</v>
      </c>
      <c r="M25" s="547">
        <v>9.2865799999999998E-2</v>
      </c>
      <c r="N25" s="547">
        <v>9.2865799999999998E-2</v>
      </c>
      <c r="O25" s="547">
        <v>9.2865799999999998E-2</v>
      </c>
      <c r="P25" s="547">
        <v>9.2865799999999998E-2</v>
      </c>
      <c r="Q25" s="547">
        <v>9.2865799999999998E-2</v>
      </c>
      <c r="R25" s="547">
        <v>9.2865799999999998E-2</v>
      </c>
      <c r="S25" s="547">
        <v>9.2865799999999998E-2</v>
      </c>
      <c r="T25" s="547">
        <v>9.2865799999999998E-2</v>
      </c>
      <c r="U25" s="547">
        <v>9.2865799999999998E-2</v>
      </c>
      <c r="V25" s="547">
        <v>9.2865799999999998E-2</v>
      </c>
      <c r="W25" s="547">
        <v>9.2865799999999998E-2</v>
      </c>
      <c r="X25" s="547">
        <v>9.2865799999999998E-2</v>
      </c>
      <c r="Y25" s="547">
        <v>9.2865799999999998E-2</v>
      </c>
      <c r="Z25" s="547">
        <v>9.2865799999999998E-2</v>
      </c>
      <c r="AA25" s="547">
        <v>9.2865799999999998E-2</v>
      </c>
      <c r="AB25" s="547">
        <v>9.2865799999999998E-2</v>
      </c>
      <c r="AC25" s="547">
        <v>9.2865799999999998E-2</v>
      </c>
      <c r="AD25" s="547">
        <v>9.2865799999999998E-2</v>
      </c>
      <c r="AE25" s="547">
        <v>9.2865799999999998E-2</v>
      </c>
      <c r="AF25" s="547">
        <v>9.2865799999999998E-2</v>
      </c>
      <c r="AG25" s="547">
        <v>9.2865799999999998E-2</v>
      </c>
      <c r="AH25" s="547">
        <v>9.2865799999999998E-2</v>
      </c>
      <c r="AI25" s="547">
        <v>9.2865799999999998E-2</v>
      </c>
      <c r="AJ25" s="864">
        <v>9.2865799999999998E-2</v>
      </c>
      <c r="AK25" s="864">
        <v>9.2865799999999998E-2</v>
      </c>
      <c r="AL25" s="864">
        <v>9.2865799999999998E-2</v>
      </c>
      <c r="AM25" s="864">
        <v>9.2865799999999998E-2</v>
      </c>
      <c r="AN25" s="864">
        <v>9.2865799999999998E-2</v>
      </c>
      <c r="AO25" s="864">
        <v>9.2865799999999998E-2</v>
      </c>
    </row>
    <row r="26" spans="1:41" ht="27" customHeight="1" x14ac:dyDescent="0.25">
      <c r="A26" s="170"/>
      <c r="B26" s="200"/>
      <c r="C26" s="172"/>
      <c r="D26" s="201"/>
      <c r="E26" s="202"/>
      <c r="F26" s="201"/>
      <c r="G26" s="201"/>
      <c r="H26" s="203"/>
      <c r="I26" s="204"/>
      <c r="J26" s="205"/>
      <c r="K26" s="172"/>
      <c r="L26" s="205"/>
      <c r="M26" s="206"/>
      <c r="N26" s="172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2"/>
      <c r="Z26" s="172"/>
      <c r="AA26" s="172"/>
      <c r="AB26" s="172"/>
      <c r="AC26" s="172"/>
      <c r="AD26" s="172"/>
      <c r="AE26" s="172"/>
      <c r="AF26" s="172"/>
      <c r="AG26" s="172"/>
      <c r="AH26" s="172"/>
      <c r="AI26" s="172"/>
      <c r="AJ26" s="172"/>
      <c r="AK26" s="172"/>
    </row>
    <row r="27" spans="1:41" ht="27" customHeight="1" x14ac:dyDescent="0.25">
      <c r="A27" s="170"/>
      <c r="B27" s="200"/>
      <c r="C27" s="172"/>
      <c r="D27" s="172"/>
      <c r="E27" s="207"/>
      <c r="F27" s="172"/>
      <c r="G27" s="172"/>
      <c r="H27" s="172"/>
      <c r="I27" s="175"/>
      <c r="J27" s="172"/>
      <c r="K27" s="172"/>
      <c r="L27" s="172"/>
      <c r="M27" s="172"/>
      <c r="N27" s="172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2"/>
      <c r="Z27" s="172"/>
      <c r="AA27" s="172"/>
      <c r="AB27" s="172"/>
      <c r="AC27" s="172"/>
      <c r="AD27" s="172"/>
      <c r="AE27" s="172"/>
      <c r="AF27" s="172"/>
      <c r="AG27" s="172"/>
      <c r="AH27" s="172"/>
      <c r="AI27" s="172"/>
      <c r="AJ27" s="172"/>
      <c r="AK27" s="172"/>
    </row>
    <row r="28" spans="1:41" ht="27" customHeight="1" x14ac:dyDescent="0.25">
      <c r="A28" s="170"/>
      <c r="B28" s="200"/>
      <c r="C28" s="201"/>
      <c r="D28" s="154" t="str">
        <f>'TITLE PAGE'!B9</f>
        <v>Company:</v>
      </c>
      <c r="E28" s="394" t="str">
        <f>'TITLE PAGE'!D9</f>
        <v>Dŵr Cymru Welsh Water</v>
      </c>
      <c r="F28" s="201"/>
      <c r="G28" s="201"/>
      <c r="H28" s="201"/>
      <c r="I28" s="201"/>
      <c r="J28" s="201"/>
      <c r="K28" s="172"/>
      <c r="L28" s="201"/>
      <c r="M28" s="201"/>
      <c r="N28" s="201"/>
      <c r="O28" s="201"/>
      <c r="P28" s="172"/>
      <c r="Q28" s="172"/>
      <c r="R28" s="172"/>
      <c r="S28" s="172"/>
      <c r="T28" s="172"/>
      <c r="U28" s="172"/>
      <c r="V28" s="172"/>
      <c r="W28" s="172"/>
      <c r="X28" s="172"/>
      <c r="Y28" s="172"/>
      <c r="Z28" s="172"/>
      <c r="AA28" s="172"/>
      <c r="AB28" s="172"/>
      <c r="AC28" s="172"/>
      <c r="AD28" s="172"/>
      <c r="AE28" s="172"/>
      <c r="AF28" s="172"/>
      <c r="AG28" s="172"/>
      <c r="AH28" s="172"/>
      <c r="AI28" s="172"/>
      <c r="AJ28" s="172"/>
      <c r="AK28" s="172"/>
    </row>
    <row r="29" spans="1:41" ht="27" customHeight="1" x14ac:dyDescent="0.25">
      <c r="A29" s="170"/>
      <c r="B29" s="200"/>
      <c r="C29" s="201"/>
      <c r="D29" s="158" t="str">
        <f>'TITLE PAGE'!B10</f>
        <v>Resource Zone Name:</v>
      </c>
      <c r="E29" s="395" t="str">
        <f>'TITLE PAGE'!D10</f>
        <v>Vowchuch</v>
      </c>
      <c r="F29" s="201"/>
      <c r="G29" s="201"/>
      <c r="H29" s="201"/>
      <c r="I29" s="201"/>
      <c r="J29" s="201"/>
      <c r="K29" s="172"/>
      <c r="L29" s="201"/>
      <c r="M29" s="201"/>
      <c r="N29" s="201"/>
      <c r="O29" s="201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</row>
    <row r="30" spans="1:41" ht="27" customHeight="1" x14ac:dyDescent="0.2">
      <c r="A30" s="170"/>
      <c r="B30" s="208"/>
      <c r="C30" s="201"/>
      <c r="D30" s="158" t="str">
        <f>'TITLE PAGE'!B11</f>
        <v>Resource Zone Number:</v>
      </c>
      <c r="E30" s="396">
        <f>'TITLE PAGE'!D11</f>
        <v>8110</v>
      </c>
      <c r="F30" s="201"/>
      <c r="G30" s="201"/>
      <c r="H30" s="201"/>
      <c r="I30" s="201"/>
      <c r="J30" s="201"/>
      <c r="K30" s="172"/>
      <c r="L30" s="201"/>
      <c r="M30" s="201"/>
      <c r="N30" s="201"/>
      <c r="O30" s="201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</row>
    <row r="31" spans="1:41" ht="27" customHeight="1" x14ac:dyDescent="0.25">
      <c r="A31" s="170"/>
      <c r="B31" s="200"/>
      <c r="C31" s="201"/>
      <c r="D31" s="158" t="str">
        <f>'TITLE PAGE'!B12</f>
        <v xml:space="preserve">Planning Scenario Name:                                                                     </v>
      </c>
      <c r="E31" s="395" t="str">
        <f>'TITLE PAGE'!D12</f>
        <v>Dry Year Annual Average</v>
      </c>
      <c r="F31" s="201"/>
      <c r="G31" s="201"/>
      <c r="H31" s="201"/>
      <c r="I31" s="201"/>
      <c r="J31" s="201"/>
      <c r="K31" s="172"/>
      <c r="L31" s="201"/>
      <c r="M31" s="201"/>
      <c r="N31" s="201"/>
      <c r="O31" s="201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</row>
    <row r="32" spans="1:41" ht="27" customHeight="1" x14ac:dyDescent="0.25">
      <c r="A32" s="170"/>
      <c r="B32" s="200"/>
      <c r="C32" s="201"/>
      <c r="D32" s="166" t="str">
        <f>'TITLE PAGE'!B13</f>
        <v xml:space="preserve">Chosen Level of Service:  </v>
      </c>
      <c r="E32" s="209" t="str">
        <f>'TITLE PAGE'!D13</f>
        <v>1 in 20</v>
      </c>
      <c r="F32" s="201"/>
      <c r="G32" s="201"/>
      <c r="H32" s="201"/>
      <c r="I32" s="201"/>
      <c r="J32" s="201"/>
      <c r="K32" s="172"/>
      <c r="L32" s="201"/>
      <c r="M32" s="201"/>
      <c r="N32" s="201"/>
      <c r="O32" s="201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</row>
    <row r="33" spans="1:37" ht="27" customHeight="1" x14ac:dyDescent="0.25">
      <c r="A33" s="170"/>
      <c r="B33" s="200"/>
      <c r="C33" s="201"/>
      <c r="D33" s="201"/>
      <c r="E33" s="210"/>
      <c r="F33" s="201"/>
      <c r="G33" s="201"/>
      <c r="H33" s="201"/>
      <c r="I33" s="201"/>
      <c r="J33" s="201"/>
      <c r="K33" s="172"/>
      <c r="L33" s="201"/>
      <c r="M33" s="201"/>
      <c r="N33" s="201"/>
      <c r="O33" s="201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</row>
  </sheetData>
  <mergeCells count="3">
    <mergeCell ref="I1:J1"/>
    <mergeCell ref="B4:B17"/>
    <mergeCell ref="B18:B25"/>
  </mergeCells>
  <pageMargins left="0.70866141732283472" right="0.70866141732283472" top="0.74803149606299213" bottom="0.74803149606299213" header="0.31496062992125984" footer="0.31496062992125984"/>
  <pageSetup paperSize="8" scale="52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7"/>
  <sheetViews>
    <sheetView showGridLines="0" topLeftCell="C43" zoomScale="75" zoomScaleNormal="75" workbookViewId="0">
      <selection activeCell="I65" sqref="I65"/>
    </sheetView>
  </sheetViews>
  <sheetFormatPr defaultColWidth="8.88671875" defaultRowHeight="15" x14ac:dyDescent="0.2"/>
  <cols>
    <col min="1" max="1" width="2.109375" customWidth="1"/>
    <col min="2" max="3" width="6.88671875" customWidth="1"/>
    <col min="4" max="4" width="36.77734375" customWidth="1"/>
    <col min="5" max="5" width="38.109375" customWidth="1"/>
    <col min="6" max="6" width="6.88671875" customWidth="1"/>
    <col min="7" max="7" width="8.21875" bestFit="1" customWidth="1"/>
    <col min="8" max="8" width="13.21875" customWidth="1"/>
    <col min="9" max="41" width="11.33203125" customWidth="1"/>
    <col min="257" max="257" width="2.109375" customWidth="1"/>
    <col min="258" max="259" width="6.88671875" customWidth="1"/>
    <col min="260" max="260" width="43.44140625" customWidth="1"/>
    <col min="261" max="261" width="38.109375" customWidth="1"/>
    <col min="262" max="262" width="6.88671875" customWidth="1"/>
    <col min="263" max="263" width="8.21875" bestFit="1" customWidth="1"/>
    <col min="264" max="264" width="13.21875" customWidth="1"/>
    <col min="265" max="292" width="11.44140625" customWidth="1"/>
    <col min="513" max="513" width="2.109375" customWidth="1"/>
    <col min="514" max="515" width="6.88671875" customWidth="1"/>
    <col min="516" max="516" width="43.44140625" customWidth="1"/>
    <col min="517" max="517" width="38.109375" customWidth="1"/>
    <col min="518" max="518" width="6.88671875" customWidth="1"/>
    <col min="519" max="519" width="8.21875" bestFit="1" customWidth="1"/>
    <col min="520" max="520" width="13.21875" customWidth="1"/>
    <col min="521" max="548" width="11.44140625" customWidth="1"/>
    <col min="769" max="769" width="2.109375" customWidth="1"/>
    <col min="770" max="771" width="6.88671875" customWidth="1"/>
    <col min="772" max="772" width="43.44140625" customWidth="1"/>
    <col min="773" max="773" width="38.109375" customWidth="1"/>
    <col min="774" max="774" width="6.88671875" customWidth="1"/>
    <col min="775" max="775" width="8.21875" bestFit="1" customWidth="1"/>
    <col min="776" max="776" width="13.21875" customWidth="1"/>
    <col min="777" max="804" width="11.44140625" customWidth="1"/>
    <col min="1025" max="1025" width="2.109375" customWidth="1"/>
    <col min="1026" max="1027" width="6.88671875" customWidth="1"/>
    <col min="1028" max="1028" width="43.44140625" customWidth="1"/>
    <col min="1029" max="1029" width="38.109375" customWidth="1"/>
    <col min="1030" max="1030" width="6.88671875" customWidth="1"/>
    <col min="1031" max="1031" width="8.21875" bestFit="1" customWidth="1"/>
    <col min="1032" max="1032" width="13.21875" customWidth="1"/>
    <col min="1033" max="1060" width="11.44140625" customWidth="1"/>
    <col min="1281" max="1281" width="2.109375" customWidth="1"/>
    <col min="1282" max="1283" width="6.88671875" customWidth="1"/>
    <col min="1284" max="1284" width="43.44140625" customWidth="1"/>
    <col min="1285" max="1285" width="38.109375" customWidth="1"/>
    <col min="1286" max="1286" width="6.88671875" customWidth="1"/>
    <col min="1287" max="1287" width="8.21875" bestFit="1" customWidth="1"/>
    <col min="1288" max="1288" width="13.21875" customWidth="1"/>
    <col min="1289" max="1316" width="11.44140625" customWidth="1"/>
    <col min="1537" max="1537" width="2.109375" customWidth="1"/>
    <col min="1538" max="1539" width="6.88671875" customWidth="1"/>
    <col min="1540" max="1540" width="43.44140625" customWidth="1"/>
    <col min="1541" max="1541" width="38.109375" customWidth="1"/>
    <col min="1542" max="1542" width="6.88671875" customWidth="1"/>
    <col min="1543" max="1543" width="8.21875" bestFit="1" customWidth="1"/>
    <col min="1544" max="1544" width="13.21875" customWidth="1"/>
    <col min="1545" max="1572" width="11.44140625" customWidth="1"/>
    <col min="1793" max="1793" width="2.109375" customWidth="1"/>
    <col min="1794" max="1795" width="6.88671875" customWidth="1"/>
    <col min="1796" max="1796" width="43.44140625" customWidth="1"/>
    <col min="1797" max="1797" width="38.109375" customWidth="1"/>
    <col min="1798" max="1798" width="6.88671875" customWidth="1"/>
    <col min="1799" max="1799" width="8.21875" bestFit="1" customWidth="1"/>
    <col min="1800" max="1800" width="13.21875" customWidth="1"/>
    <col min="1801" max="1828" width="11.44140625" customWidth="1"/>
    <col min="2049" max="2049" width="2.109375" customWidth="1"/>
    <col min="2050" max="2051" width="6.88671875" customWidth="1"/>
    <col min="2052" max="2052" width="43.44140625" customWidth="1"/>
    <col min="2053" max="2053" width="38.109375" customWidth="1"/>
    <col min="2054" max="2054" width="6.88671875" customWidth="1"/>
    <col min="2055" max="2055" width="8.21875" bestFit="1" customWidth="1"/>
    <col min="2056" max="2056" width="13.21875" customWidth="1"/>
    <col min="2057" max="2084" width="11.44140625" customWidth="1"/>
    <col min="2305" max="2305" width="2.109375" customWidth="1"/>
    <col min="2306" max="2307" width="6.88671875" customWidth="1"/>
    <col min="2308" max="2308" width="43.44140625" customWidth="1"/>
    <col min="2309" max="2309" width="38.109375" customWidth="1"/>
    <col min="2310" max="2310" width="6.88671875" customWidth="1"/>
    <col min="2311" max="2311" width="8.21875" bestFit="1" customWidth="1"/>
    <col min="2312" max="2312" width="13.21875" customWidth="1"/>
    <col min="2313" max="2340" width="11.44140625" customWidth="1"/>
    <col min="2561" max="2561" width="2.109375" customWidth="1"/>
    <col min="2562" max="2563" width="6.88671875" customWidth="1"/>
    <col min="2564" max="2564" width="43.44140625" customWidth="1"/>
    <col min="2565" max="2565" width="38.109375" customWidth="1"/>
    <col min="2566" max="2566" width="6.88671875" customWidth="1"/>
    <col min="2567" max="2567" width="8.21875" bestFit="1" customWidth="1"/>
    <col min="2568" max="2568" width="13.21875" customWidth="1"/>
    <col min="2569" max="2596" width="11.44140625" customWidth="1"/>
    <col min="2817" max="2817" width="2.109375" customWidth="1"/>
    <col min="2818" max="2819" width="6.88671875" customWidth="1"/>
    <col min="2820" max="2820" width="43.44140625" customWidth="1"/>
    <col min="2821" max="2821" width="38.109375" customWidth="1"/>
    <col min="2822" max="2822" width="6.88671875" customWidth="1"/>
    <col min="2823" max="2823" width="8.21875" bestFit="1" customWidth="1"/>
    <col min="2824" max="2824" width="13.21875" customWidth="1"/>
    <col min="2825" max="2852" width="11.44140625" customWidth="1"/>
    <col min="3073" max="3073" width="2.109375" customWidth="1"/>
    <col min="3074" max="3075" width="6.88671875" customWidth="1"/>
    <col min="3076" max="3076" width="43.44140625" customWidth="1"/>
    <col min="3077" max="3077" width="38.109375" customWidth="1"/>
    <col min="3078" max="3078" width="6.88671875" customWidth="1"/>
    <col min="3079" max="3079" width="8.21875" bestFit="1" customWidth="1"/>
    <col min="3080" max="3080" width="13.21875" customWidth="1"/>
    <col min="3081" max="3108" width="11.44140625" customWidth="1"/>
    <col min="3329" max="3329" width="2.109375" customWidth="1"/>
    <col min="3330" max="3331" width="6.88671875" customWidth="1"/>
    <col min="3332" max="3332" width="43.44140625" customWidth="1"/>
    <col min="3333" max="3333" width="38.109375" customWidth="1"/>
    <col min="3334" max="3334" width="6.88671875" customWidth="1"/>
    <col min="3335" max="3335" width="8.21875" bestFit="1" customWidth="1"/>
    <col min="3336" max="3336" width="13.21875" customWidth="1"/>
    <col min="3337" max="3364" width="11.44140625" customWidth="1"/>
    <col min="3585" max="3585" width="2.109375" customWidth="1"/>
    <col min="3586" max="3587" width="6.88671875" customWidth="1"/>
    <col min="3588" max="3588" width="43.44140625" customWidth="1"/>
    <col min="3589" max="3589" width="38.109375" customWidth="1"/>
    <col min="3590" max="3590" width="6.88671875" customWidth="1"/>
    <col min="3591" max="3591" width="8.21875" bestFit="1" customWidth="1"/>
    <col min="3592" max="3592" width="13.21875" customWidth="1"/>
    <col min="3593" max="3620" width="11.44140625" customWidth="1"/>
    <col min="3841" max="3841" width="2.109375" customWidth="1"/>
    <col min="3842" max="3843" width="6.88671875" customWidth="1"/>
    <col min="3844" max="3844" width="43.44140625" customWidth="1"/>
    <col min="3845" max="3845" width="38.109375" customWidth="1"/>
    <col min="3846" max="3846" width="6.88671875" customWidth="1"/>
    <col min="3847" max="3847" width="8.21875" bestFit="1" customWidth="1"/>
    <col min="3848" max="3848" width="13.21875" customWidth="1"/>
    <col min="3849" max="3876" width="11.44140625" customWidth="1"/>
    <col min="4097" max="4097" width="2.109375" customWidth="1"/>
    <col min="4098" max="4099" width="6.88671875" customWidth="1"/>
    <col min="4100" max="4100" width="43.44140625" customWidth="1"/>
    <col min="4101" max="4101" width="38.109375" customWidth="1"/>
    <col min="4102" max="4102" width="6.88671875" customWidth="1"/>
    <col min="4103" max="4103" width="8.21875" bestFit="1" customWidth="1"/>
    <col min="4104" max="4104" width="13.21875" customWidth="1"/>
    <col min="4105" max="4132" width="11.44140625" customWidth="1"/>
    <col min="4353" max="4353" width="2.109375" customWidth="1"/>
    <col min="4354" max="4355" width="6.88671875" customWidth="1"/>
    <col min="4356" max="4356" width="43.44140625" customWidth="1"/>
    <col min="4357" max="4357" width="38.109375" customWidth="1"/>
    <col min="4358" max="4358" width="6.88671875" customWidth="1"/>
    <col min="4359" max="4359" width="8.21875" bestFit="1" customWidth="1"/>
    <col min="4360" max="4360" width="13.21875" customWidth="1"/>
    <col min="4361" max="4388" width="11.44140625" customWidth="1"/>
    <col min="4609" max="4609" width="2.109375" customWidth="1"/>
    <col min="4610" max="4611" width="6.88671875" customWidth="1"/>
    <col min="4612" max="4612" width="43.44140625" customWidth="1"/>
    <col min="4613" max="4613" width="38.109375" customWidth="1"/>
    <col min="4614" max="4614" width="6.88671875" customWidth="1"/>
    <col min="4615" max="4615" width="8.21875" bestFit="1" customWidth="1"/>
    <col min="4616" max="4616" width="13.21875" customWidth="1"/>
    <col min="4617" max="4644" width="11.44140625" customWidth="1"/>
    <col min="4865" max="4865" width="2.109375" customWidth="1"/>
    <col min="4866" max="4867" width="6.88671875" customWidth="1"/>
    <col min="4868" max="4868" width="43.44140625" customWidth="1"/>
    <col min="4869" max="4869" width="38.109375" customWidth="1"/>
    <col min="4870" max="4870" width="6.88671875" customWidth="1"/>
    <col min="4871" max="4871" width="8.21875" bestFit="1" customWidth="1"/>
    <col min="4872" max="4872" width="13.21875" customWidth="1"/>
    <col min="4873" max="4900" width="11.44140625" customWidth="1"/>
    <col min="5121" max="5121" width="2.109375" customWidth="1"/>
    <col min="5122" max="5123" width="6.88671875" customWidth="1"/>
    <col min="5124" max="5124" width="43.44140625" customWidth="1"/>
    <col min="5125" max="5125" width="38.109375" customWidth="1"/>
    <col min="5126" max="5126" width="6.88671875" customWidth="1"/>
    <col min="5127" max="5127" width="8.21875" bestFit="1" customWidth="1"/>
    <col min="5128" max="5128" width="13.21875" customWidth="1"/>
    <col min="5129" max="5156" width="11.44140625" customWidth="1"/>
    <col min="5377" max="5377" width="2.109375" customWidth="1"/>
    <col min="5378" max="5379" width="6.88671875" customWidth="1"/>
    <col min="5380" max="5380" width="43.44140625" customWidth="1"/>
    <col min="5381" max="5381" width="38.109375" customWidth="1"/>
    <col min="5382" max="5382" width="6.88671875" customWidth="1"/>
    <col min="5383" max="5383" width="8.21875" bestFit="1" customWidth="1"/>
    <col min="5384" max="5384" width="13.21875" customWidth="1"/>
    <col min="5385" max="5412" width="11.44140625" customWidth="1"/>
    <col min="5633" max="5633" width="2.109375" customWidth="1"/>
    <col min="5634" max="5635" width="6.88671875" customWidth="1"/>
    <col min="5636" max="5636" width="43.44140625" customWidth="1"/>
    <col min="5637" max="5637" width="38.109375" customWidth="1"/>
    <col min="5638" max="5638" width="6.88671875" customWidth="1"/>
    <col min="5639" max="5639" width="8.21875" bestFit="1" customWidth="1"/>
    <col min="5640" max="5640" width="13.21875" customWidth="1"/>
    <col min="5641" max="5668" width="11.44140625" customWidth="1"/>
    <col min="5889" max="5889" width="2.109375" customWidth="1"/>
    <col min="5890" max="5891" width="6.88671875" customWidth="1"/>
    <col min="5892" max="5892" width="43.44140625" customWidth="1"/>
    <col min="5893" max="5893" width="38.109375" customWidth="1"/>
    <col min="5894" max="5894" width="6.88671875" customWidth="1"/>
    <col min="5895" max="5895" width="8.21875" bestFit="1" customWidth="1"/>
    <col min="5896" max="5896" width="13.21875" customWidth="1"/>
    <col min="5897" max="5924" width="11.44140625" customWidth="1"/>
    <col min="6145" max="6145" width="2.109375" customWidth="1"/>
    <col min="6146" max="6147" width="6.88671875" customWidth="1"/>
    <col min="6148" max="6148" width="43.44140625" customWidth="1"/>
    <col min="6149" max="6149" width="38.109375" customWidth="1"/>
    <col min="6150" max="6150" width="6.88671875" customWidth="1"/>
    <col min="6151" max="6151" width="8.21875" bestFit="1" customWidth="1"/>
    <col min="6152" max="6152" width="13.21875" customWidth="1"/>
    <col min="6153" max="6180" width="11.44140625" customWidth="1"/>
    <col min="6401" max="6401" width="2.109375" customWidth="1"/>
    <col min="6402" max="6403" width="6.88671875" customWidth="1"/>
    <col min="6404" max="6404" width="43.44140625" customWidth="1"/>
    <col min="6405" max="6405" width="38.109375" customWidth="1"/>
    <col min="6406" max="6406" width="6.88671875" customWidth="1"/>
    <col min="6407" max="6407" width="8.21875" bestFit="1" customWidth="1"/>
    <col min="6408" max="6408" width="13.21875" customWidth="1"/>
    <col min="6409" max="6436" width="11.44140625" customWidth="1"/>
    <col min="6657" max="6657" width="2.109375" customWidth="1"/>
    <col min="6658" max="6659" width="6.88671875" customWidth="1"/>
    <col min="6660" max="6660" width="43.44140625" customWidth="1"/>
    <col min="6661" max="6661" width="38.109375" customWidth="1"/>
    <col min="6662" max="6662" width="6.88671875" customWidth="1"/>
    <col min="6663" max="6663" width="8.21875" bestFit="1" customWidth="1"/>
    <col min="6664" max="6664" width="13.21875" customWidth="1"/>
    <col min="6665" max="6692" width="11.44140625" customWidth="1"/>
    <col min="6913" max="6913" width="2.109375" customWidth="1"/>
    <col min="6914" max="6915" width="6.88671875" customWidth="1"/>
    <col min="6916" max="6916" width="43.44140625" customWidth="1"/>
    <col min="6917" max="6917" width="38.109375" customWidth="1"/>
    <col min="6918" max="6918" width="6.88671875" customWidth="1"/>
    <col min="6919" max="6919" width="8.21875" bestFit="1" customWidth="1"/>
    <col min="6920" max="6920" width="13.21875" customWidth="1"/>
    <col min="6921" max="6948" width="11.44140625" customWidth="1"/>
    <col min="7169" max="7169" width="2.109375" customWidth="1"/>
    <col min="7170" max="7171" width="6.88671875" customWidth="1"/>
    <col min="7172" max="7172" width="43.44140625" customWidth="1"/>
    <col min="7173" max="7173" width="38.109375" customWidth="1"/>
    <col min="7174" max="7174" width="6.88671875" customWidth="1"/>
    <col min="7175" max="7175" width="8.21875" bestFit="1" customWidth="1"/>
    <col min="7176" max="7176" width="13.21875" customWidth="1"/>
    <col min="7177" max="7204" width="11.44140625" customWidth="1"/>
    <col min="7425" max="7425" width="2.109375" customWidth="1"/>
    <col min="7426" max="7427" width="6.88671875" customWidth="1"/>
    <col min="7428" max="7428" width="43.44140625" customWidth="1"/>
    <col min="7429" max="7429" width="38.109375" customWidth="1"/>
    <col min="7430" max="7430" width="6.88671875" customWidth="1"/>
    <col min="7431" max="7431" width="8.21875" bestFit="1" customWidth="1"/>
    <col min="7432" max="7432" width="13.21875" customWidth="1"/>
    <col min="7433" max="7460" width="11.44140625" customWidth="1"/>
    <col min="7681" max="7681" width="2.109375" customWidth="1"/>
    <col min="7682" max="7683" width="6.88671875" customWidth="1"/>
    <col min="7684" max="7684" width="43.44140625" customWidth="1"/>
    <col min="7685" max="7685" width="38.109375" customWidth="1"/>
    <col min="7686" max="7686" width="6.88671875" customWidth="1"/>
    <col min="7687" max="7687" width="8.21875" bestFit="1" customWidth="1"/>
    <col min="7688" max="7688" width="13.21875" customWidth="1"/>
    <col min="7689" max="7716" width="11.44140625" customWidth="1"/>
    <col min="7937" max="7937" width="2.109375" customWidth="1"/>
    <col min="7938" max="7939" width="6.88671875" customWidth="1"/>
    <col min="7940" max="7940" width="43.44140625" customWidth="1"/>
    <col min="7941" max="7941" width="38.109375" customWidth="1"/>
    <col min="7942" max="7942" width="6.88671875" customWidth="1"/>
    <col min="7943" max="7943" width="8.21875" bestFit="1" customWidth="1"/>
    <col min="7944" max="7944" width="13.21875" customWidth="1"/>
    <col min="7945" max="7972" width="11.44140625" customWidth="1"/>
    <col min="8193" max="8193" width="2.109375" customWidth="1"/>
    <col min="8194" max="8195" width="6.88671875" customWidth="1"/>
    <col min="8196" max="8196" width="43.44140625" customWidth="1"/>
    <col min="8197" max="8197" width="38.109375" customWidth="1"/>
    <col min="8198" max="8198" width="6.88671875" customWidth="1"/>
    <col min="8199" max="8199" width="8.21875" bestFit="1" customWidth="1"/>
    <col min="8200" max="8200" width="13.21875" customWidth="1"/>
    <col min="8201" max="8228" width="11.44140625" customWidth="1"/>
    <col min="8449" max="8449" width="2.109375" customWidth="1"/>
    <col min="8450" max="8451" width="6.88671875" customWidth="1"/>
    <col min="8452" max="8452" width="43.44140625" customWidth="1"/>
    <col min="8453" max="8453" width="38.109375" customWidth="1"/>
    <col min="8454" max="8454" width="6.88671875" customWidth="1"/>
    <col min="8455" max="8455" width="8.21875" bestFit="1" customWidth="1"/>
    <col min="8456" max="8456" width="13.21875" customWidth="1"/>
    <col min="8457" max="8484" width="11.44140625" customWidth="1"/>
    <col min="8705" max="8705" width="2.109375" customWidth="1"/>
    <col min="8706" max="8707" width="6.88671875" customWidth="1"/>
    <col min="8708" max="8708" width="43.44140625" customWidth="1"/>
    <col min="8709" max="8709" width="38.109375" customWidth="1"/>
    <col min="8710" max="8710" width="6.88671875" customWidth="1"/>
    <col min="8711" max="8711" width="8.21875" bestFit="1" customWidth="1"/>
    <col min="8712" max="8712" width="13.21875" customWidth="1"/>
    <col min="8713" max="8740" width="11.44140625" customWidth="1"/>
    <col min="8961" max="8961" width="2.109375" customWidth="1"/>
    <col min="8962" max="8963" width="6.88671875" customWidth="1"/>
    <col min="8964" max="8964" width="43.44140625" customWidth="1"/>
    <col min="8965" max="8965" width="38.109375" customWidth="1"/>
    <col min="8966" max="8966" width="6.88671875" customWidth="1"/>
    <col min="8967" max="8967" width="8.21875" bestFit="1" customWidth="1"/>
    <col min="8968" max="8968" width="13.21875" customWidth="1"/>
    <col min="8969" max="8996" width="11.44140625" customWidth="1"/>
    <col min="9217" max="9217" width="2.109375" customWidth="1"/>
    <col min="9218" max="9219" width="6.88671875" customWidth="1"/>
    <col min="9220" max="9220" width="43.44140625" customWidth="1"/>
    <col min="9221" max="9221" width="38.109375" customWidth="1"/>
    <col min="9222" max="9222" width="6.88671875" customWidth="1"/>
    <col min="9223" max="9223" width="8.21875" bestFit="1" customWidth="1"/>
    <col min="9224" max="9224" width="13.21875" customWidth="1"/>
    <col min="9225" max="9252" width="11.44140625" customWidth="1"/>
    <col min="9473" max="9473" width="2.109375" customWidth="1"/>
    <col min="9474" max="9475" width="6.88671875" customWidth="1"/>
    <col min="9476" max="9476" width="43.44140625" customWidth="1"/>
    <col min="9477" max="9477" width="38.109375" customWidth="1"/>
    <col min="9478" max="9478" width="6.88671875" customWidth="1"/>
    <col min="9479" max="9479" width="8.21875" bestFit="1" customWidth="1"/>
    <col min="9480" max="9480" width="13.21875" customWidth="1"/>
    <col min="9481" max="9508" width="11.44140625" customWidth="1"/>
    <col min="9729" max="9729" width="2.109375" customWidth="1"/>
    <col min="9730" max="9731" width="6.88671875" customWidth="1"/>
    <col min="9732" max="9732" width="43.44140625" customWidth="1"/>
    <col min="9733" max="9733" width="38.109375" customWidth="1"/>
    <col min="9734" max="9734" width="6.88671875" customWidth="1"/>
    <col min="9735" max="9735" width="8.21875" bestFit="1" customWidth="1"/>
    <col min="9736" max="9736" width="13.21875" customWidth="1"/>
    <col min="9737" max="9764" width="11.44140625" customWidth="1"/>
    <col min="9985" max="9985" width="2.109375" customWidth="1"/>
    <col min="9986" max="9987" width="6.88671875" customWidth="1"/>
    <col min="9988" max="9988" width="43.44140625" customWidth="1"/>
    <col min="9989" max="9989" width="38.109375" customWidth="1"/>
    <col min="9990" max="9990" width="6.88671875" customWidth="1"/>
    <col min="9991" max="9991" width="8.21875" bestFit="1" customWidth="1"/>
    <col min="9992" max="9992" width="13.21875" customWidth="1"/>
    <col min="9993" max="10020" width="11.44140625" customWidth="1"/>
    <col min="10241" max="10241" width="2.109375" customWidth="1"/>
    <col min="10242" max="10243" width="6.88671875" customWidth="1"/>
    <col min="10244" max="10244" width="43.44140625" customWidth="1"/>
    <col min="10245" max="10245" width="38.109375" customWidth="1"/>
    <col min="10246" max="10246" width="6.88671875" customWidth="1"/>
    <col min="10247" max="10247" width="8.21875" bestFit="1" customWidth="1"/>
    <col min="10248" max="10248" width="13.21875" customWidth="1"/>
    <col min="10249" max="10276" width="11.44140625" customWidth="1"/>
    <col min="10497" max="10497" width="2.109375" customWidth="1"/>
    <col min="10498" max="10499" width="6.88671875" customWidth="1"/>
    <col min="10500" max="10500" width="43.44140625" customWidth="1"/>
    <col min="10501" max="10501" width="38.109375" customWidth="1"/>
    <col min="10502" max="10502" width="6.88671875" customWidth="1"/>
    <col min="10503" max="10503" width="8.21875" bestFit="1" customWidth="1"/>
    <col min="10504" max="10504" width="13.21875" customWidth="1"/>
    <col min="10505" max="10532" width="11.44140625" customWidth="1"/>
    <col min="10753" max="10753" width="2.109375" customWidth="1"/>
    <col min="10754" max="10755" width="6.88671875" customWidth="1"/>
    <col min="10756" max="10756" width="43.44140625" customWidth="1"/>
    <col min="10757" max="10757" width="38.109375" customWidth="1"/>
    <col min="10758" max="10758" width="6.88671875" customWidth="1"/>
    <col min="10759" max="10759" width="8.21875" bestFit="1" customWidth="1"/>
    <col min="10760" max="10760" width="13.21875" customWidth="1"/>
    <col min="10761" max="10788" width="11.44140625" customWidth="1"/>
    <col min="11009" max="11009" width="2.109375" customWidth="1"/>
    <col min="11010" max="11011" width="6.88671875" customWidth="1"/>
    <col min="11012" max="11012" width="43.44140625" customWidth="1"/>
    <col min="11013" max="11013" width="38.109375" customWidth="1"/>
    <col min="11014" max="11014" width="6.88671875" customWidth="1"/>
    <col min="11015" max="11015" width="8.21875" bestFit="1" customWidth="1"/>
    <col min="11016" max="11016" width="13.21875" customWidth="1"/>
    <col min="11017" max="11044" width="11.44140625" customWidth="1"/>
    <col min="11265" max="11265" width="2.109375" customWidth="1"/>
    <col min="11266" max="11267" width="6.88671875" customWidth="1"/>
    <col min="11268" max="11268" width="43.44140625" customWidth="1"/>
    <col min="11269" max="11269" width="38.109375" customWidth="1"/>
    <col min="11270" max="11270" width="6.88671875" customWidth="1"/>
    <col min="11271" max="11271" width="8.21875" bestFit="1" customWidth="1"/>
    <col min="11272" max="11272" width="13.21875" customWidth="1"/>
    <col min="11273" max="11300" width="11.44140625" customWidth="1"/>
    <col min="11521" max="11521" width="2.109375" customWidth="1"/>
    <col min="11522" max="11523" width="6.88671875" customWidth="1"/>
    <col min="11524" max="11524" width="43.44140625" customWidth="1"/>
    <col min="11525" max="11525" width="38.109375" customWidth="1"/>
    <col min="11526" max="11526" width="6.88671875" customWidth="1"/>
    <col min="11527" max="11527" width="8.21875" bestFit="1" customWidth="1"/>
    <col min="11528" max="11528" width="13.21875" customWidth="1"/>
    <col min="11529" max="11556" width="11.44140625" customWidth="1"/>
    <col min="11777" max="11777" width="2.109375" customWidth="1"/>
    <col min="11778" max="11779" width="6.88671875" customWidth="1"/>
    <col min="11780" max="11780" width="43.44140625" customWidth="1"/>
    <col min="11781" max="11781" width="38.109375" customWidth="1"/>
    <col min="11782" max="11782" width="6.88671875" customWidth="1"/>
    <col min="11783" max="11783" width="8.21875" bestFit="1" customWidth="1"/>
    <col min="11784" max="11784" width="13.21875" customWidth="1"/>
    <col min="11785" max="11812" width="11.44140625" customWidth="1"/>
    <col min="12033" max="12033" width="2.109375" customWidth="1"/>
    <col min="12034" max="12035" width="6.88671875" customWidth="1"/>
    <col min="12036" max="12036" width="43.44140625" customWidth="1"/>
    <col min="12037" max="12037" width="38.109375" customWidth="1"/>
    <col min="12038" max="12038" width="6.88671875" customWidth="1"/>
    <col min="12039" max="12039" width="8.21875" bestFit="1" customWidth="1"/>
    <col min="12040" max="12040" width="13.21875" customWidth="1"/>
    <col min="12041" max="12068" width="11.44140625" customWidth="1"/>
    <col min="12289" max="12289" width="2.109375" customWidth="1"/>
    <col min="12290" max="12291" width="6.88671875" customWidth="1"/>
    <col min="12292" max="12292" width="43.44140625" customWidth="1"/>
    <col min="12293" max="12293" width="38.109375" customWidth="1"/>
    <col min="12294" max="12294" width="6.88671875" customWidth="1"/>
    <col min="12295" max="12295" width="8.21875" bestFit="1" customWidth="1"/>
    <col min="12296" max="12296" width="13.21875" customWidth="1"/>
    <col min="12297" max="12324" width="11.44140625" customWidth="1"/>
    <col min="12545" max="12545" width="2.109375" customWidth="1"/>
    <col min="12546" max="12547" width="6.88671875" customWidth="1"/>
    <col min="12548" max="12548" width="43.44140625" customWidth="1"/>
    <col min="12549" max="12549" width="38.109375" customWidth="1"/>
    <col min="12550" max="12550" width="6.88671875" customWidth="1"/>
    <col min="12551" max="12551" width="8.21875" bestFit="1" customWidth="1"/>
    <col min="12552" max="12552" width="13.21875" customWidth="1"/>
    <col min="12553" max="12580" width="11.44140625" customWidth="1"/>
    <col min="12801" max="12801" width="2.109375" customWidth="1"/>
    <col min="12802" max="12803" width="6.88671875" customWidth="1"/>
    <col min="12804" max="12804" width="43.44140625" customWidth="1"/>
    <col min="12805" max="12805" width="38.109375" customWidth="1"/>
    <col min="12806" max="12806" width="6.88671875" customWidth="1"/>
    <col min="12807" max="12807" width="8.21875" bestFit="1" customWidth="1"/>
    <col min="12808" max="12808" width="13.21875" customWidth="1"/>
    <col min="12809" max="12836" width="11.44140625" customWidth="1"/>
    <col min="13057" max="13057" width="2.109375" customWidth="1"/>
    <col min="13058" max="13059" width="6.88671875" customWidth="1"/>
    <col min="13060" max="13060" width="43.44140625" customWidth="1"/>
    <col min="13061" max="13061" width="38.109375" customWidth="1"/>
    <col min="13062" max="13062" width="6.88671875" customWidth="1"/>
    <col min="13063" max="13063" width="8.21875" bestFit="1" customWidth="1"/>
    <col min="13064" max="13064" width="13.21875" customWidth="1"/>
    <col min="13065" max="13092" width="11.44140625" customWidth="1"/>
    <col min="13313" max="13313" width="2.109375" customWidth="1"/>
    <col min="13314" max="13315" width="6.88671875" customWidth="1"/>
    <col min="13316" max="13316" width="43.44140625" customWidth="1"/>
    <col min="13317" max="13317" width="38.109375" customWidth="1"/>
    <col min="13318" max="13318" width="6.88671875" customWidth="1"/>
    <col min="13319" max="13319" width="8.21875" bestFit="1" customWidth="1"/>
    <col min="13320" max="13320" width="13.21875" customWidth="1"/>
    <col min="13321" max="13348" width="11.44140625" customWidth="1"/>
    <col min="13569" max="13569" width="2.109375" customWidth="1"/>
    <col min="13570" max="13571" width="6.88671875" customWidth="1"/>
    <col min="13572" max="13572" width="43.44140625" customWidth="1"/>
    <col min="13573" max="13573" width="38.109375" customWidth="1"/>
    <col min="13574" max="13574" width="6.88671875" customWidth="1"/>
    <col min="13575" max="13575" width="8.21875" bestFit="1" customWidth="1"/>
    <col min="13576" max="13576" width="13.21875" customWidth="1"/>
    <col min="13577" max="13604" width="11.44140625" customWidth="1"/>
    <col min="13825" max="13825" width="2.109375" customWidth="1"/>
    <col min="13826" max="13827" width="6.88671875" customWidth="1"/>
    <col min="13828" max="13828" width="43.44140625" customWidth="1"/>
    <col min="13829" max="13829" width="38.109375" customWidth="1"/>
    <col min="13830" max="13830" width="6.88671875" customWidth="1"/>
    <col min="13831" max="13831" width="8.21875" bestFit="1" customWidth="1"/>
    <col min="13832" max="13832" width="13.21875" customWidth="1"/>
    <col min="13833" max="13860" width="11.44140625" customWidth="1"/>
    <col min="14081" max="14081" width="2.109375" customWidth="1"/>
    <col min="14082" max="14083" width="6.88671875" customWidth="1"/>
    <col min="14084" max="14084" width="43.44140625" customWidth="1"/>
    <col min="14085" max="14085" width="38.109375" customWidth="1"/>
    <col min="14086" max="14086" width="6.88671875" customWidth="1"/>
    <col min="14087" max="14087" width="8.21875" bestFit="1" customWidth="1"/>
    <col min="14088" max="14088" width="13.21875" customWidth="1"/>
    <col min="14089" max="14116" width="11.44140625" customWidth="1"/>
    <col min="14337" max="14337" width="2.109375" customWidth="1"/>
    <col min="14338" max="14339" width="6.88671875" customWidth="1"/>
    <col min="14340" max="14340" width="43.44140625" customWidth="1"/>
    <col min="14341" max="14341" width="38.109375" customWidth="1"/>
    <col min="14342" max="14342" width="6.88671875" customWidth="1"/>
    <col min="14343" max="14343" width="8.21875" bestFit="1" customWidth="1"/>
    <col min="14344" max="14344" width="13.21875" customWidth="1"/>
    <col min="14345" max="14372" width="11.44140625" customWidth="1"/>
    <col min="14593" max="14593" width="2.109375" customWidth="1"/>
    <col min="14594" max="14595" width="6.88671875" customWidth="1"/>
    <col min="14596" max="14596" width="43.44140625" customWidth="1"/>
    <col min="14597" max="14597" width="38.109375" customWidth="1"/>
    <col min="14598" max="14598" width="6.88671875" customWidth="1"/>
    <col min="14599" max="14599" width="8.21875" bestFit="1" customWidth="1"/>
    <col min="14600" max="14600" width="13.21875" customWidth="1"/>
    <col min="14601" max="14628" width="11.44140625" customWidth="1"/>
    <col min="14849" max="14849" width="2.109375" customWidth="1"/>
    <col min="14850" max="14851" width="6.88671875" customWidth="1"/>
    <col min="14852" max="14852" width="43.44140625" customWidth="1"/>
    <col min="14853" max="14853" width="38.109375" customWidth="1"/>
    <col min="14854" max="14854" width="6.88671875" customWidth="1"/>
    <col min="14855" max="14855" width="8.21875" bestFit="1" customWidth="1"/>
    <col min="14856" max="14856" width="13.21875" customWidth="1"/>
    <col min="14857" max="14884" width="11.44140625" customWidth="1"/>
    <col min="15105" max="15105" width="2.109375" customWidth="1"/>
    <col min="15106" max="15107" width="6.88671875" customWidth="1"/>
    <col min="15108" max="15108" width="43.44140625" customWidth="1"/>
    <col min="15109" max="15109" width="38.109375" customWidth="1"/>
    <col min="15110" max="15110" width="6.88671875" customWidth="1"/>
    <col min="15111" max="15111" width="8.21875" bestFit="1" customWidth="1"/>
    <col min="15112" max="15112" width="13.21875" customWidth="1"/>
    <col min="15113" max="15140" width="11.44140625" customWidth="1"/>
    <col min="15361" max="15361" width="2.109375" customWidth="1"/>
    <col min="15362" max="15363" width="6.88671875" customWidth="1"/>
    <col min="15364" max="15364" width="43.44140625" customWidth="1"/>
    <col min="15365" max="15365" width="38.109375" customWidth="1"/>
    <col min="15366" max="15366" width="6.88671875" customWidth="1"/>
    <col min="15367" max="15367" width="8.21875" bestFit="1" customWidth="1"/>
    <col min="15368" max="15368" width="13.21875" customWidth="1"/>
    <col min="15369" max="15396" width="11.44140625" customWidth="1"/>
    <col min="15617" max="15617" width="2.109375" customWidth="1"/>
    <col min="15618" max="15619" width="6.88671875" customWidth="1"/>
    <col min="15620" max="15620" width="43.44140625" customWidth="1"/>
    <col min="15621" max="15621" width="38.109375" customWidth="1"/>
    <col min="15622" max="15622" width="6.88671875" customWidth="1"/>
    <col min="15623" max="15623" width="8.21875" bestFit="1" customWidth="1"/>
    <col min="15624" max="15624" width="13.21875" customWidth="1"/>
    <col min="15625" max="15652" width="11.44140625" customWidth="1"/>
    <col min="15873" max="15873" width="2.109375" customWidth="1"/>
    <col min="15874" max="15875" width="6.88671875" customWidth="1"/>
    <col min="15876" max="15876" width="43.44140625" customWidth="1"/>
    <col min="15877" max="15877" width="38.109375" customWidth="1"/>
    <col min="15878" max="15878" width="6.88671875" customWidth="1"/>
    <col min="15879" max="15879" width="8.21875" bestFit="1" customWidth="1"/>
    <col min="15880" max="15880" width="13.21875" customWidth="1"/>
    <col min="15881" max="15908" width="11.44140625" customWidth="1"/>
    <col min="16129" max="16129" width="2.109375" customWidth="1"/>
    <col min="16130" max="16131" width="6.88671875" customWidth="1"/>
    <col min="16132" max="16132" width="43.44140625" customWidth="1"/>
    <col min="16133" max="16133" width="38.109375" customWidth="1"/>
    <col min="16134" max="16134" width="6.88671875" customWidth="1"/>
    <col min="16135" max="16135" width="8.21875" bestFit="1" customWidth="1"/>
    <col min="16136" max="16136" width="13.21875" customWidth="1"/>
    <col min="16137" max="16164" width="11.44140625" customWidth="1"/>
  </cols>
  <sheetData>
    <row r="1" spans="1:41" ht="18.75" thickBot="1" x14ac:dyDescent="0.25">
      <c r="A1" s="132"/>
      <c r="B1" s="176"/>
      <c r="C1" s="177" t="s">
        <v>185</v>
      </c>
      <c r="D1" s="211"/>
      <c r="E1" s="212"/>
      <c r="F1" s="213"/>
      <c r="G1" s="213"/>
      <c r="H1" s="883"/>
      <c r="I1" s="966"/>
      <c r="J1" s="955"/>
      <c r="K1" s="955"/>
      <c r="L1" s="181"/>
      <c r="M1" s="181"/>
      <c r="N1" s="181"/>
      <c r="O1" s="181"/>
      <c r="P1" s="181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214"/>
    </row>
    <row r="2" spans="1:41" ht="32.25" thickBot="1" x14ac:dyDescent="0.25">
      <c r="A2" s="185"/>
      <c r="B2" s="186"/>
      <c r="C2" s="141" t="s">
        <v>109</v>
      </c>
      <c r="D2" s="142" t="s">
        <v>136</v>
      </c>
      <c r="E2" s="215" t="s">
        <v>110</v>
      </c>
      <c r="F2" s="142" t="s">
        <v>137</v>
      </c>
      <c r="G2" s="188" t="s">
        <v>186</v>
      </c>
      <c r="H2" s="216" t="s">
        <v>788</v>
      </c>
      <c r="I2" s="191" t="str">
        <f>'WRZ summary'!E5</f>
        <v>For info 2017-18</v>
      </c>
      <c r="J2" s="191" t="str">
        <f>'WRZ summary'!F5</f>
        <v>For info 2018-19</v>
      </c>
      <c r="K2" s="191" t="str">
        <f>'WRZ summary'!G5</f>
        <v>For info 2019-20</v>
      </c>
      <c r="L2" s="217" t="str">
        <f>'WRZ summary'!H5</f>
        <v>2020-21</v>
      </c>
      <c r="M2" s="217" t="str">
        <f>'WRZ summary'!I5</f>
        <v>2021-22</v>
      </c>
      <c r="N2" s="217" t="str">
        <f>'WRZ summary'!J5</f>
        <v>2022-23</v>
      </c>
      <c r="O2" s="217" t="str">
        <f>'WRZ summary'!K5</f>
        <v>2023-24</v>
      </c>
      <c r="P2" s="217" t="str">
        <f>'WRZ summary'!L5</f>
        <v>2024-25</v>
      </c>
      <c r="Q2" s="217" t="str">
        <f>'WRZ summary'!M5</f>
        <v>2025-26</v>
      </c>
      <c r="R2" s="217" t="str">
        <f>'WRZ summary'!N5</f>
        <v>2026-27</v>
      </c>
      <c r="S2" s="217" t="str">
        <f>'WRZ summary'!O5</f>
        <v>2027-28</v>
      </c>
      <c r="T2" s="217" t="str">
        <f>'WRZ summary'!P5</f>
        <v>2028-29</v>
      </c>
      <c r="U2" s="217" t="str">
        <f>'WRZ summary'!Q5</f>
        <v>2029-30</v>
      </c>
      <c r="V2" s="217" t="str">
        <f>'WRZ summary'!R5</f>
        <v>2030-31</v>
      </c>
      <c r="W2" s="217" t="str">
        <f>'WRZ summary'!S5</f>
        <v>2031-32</v>
      </c>
      <c r="X2" s="217" t="str">
        <f>'WRZ summary'!T5</f>
        <v>2032-33</v>
      </c>
      <c r="Y2" s="217" t="str">
        <f>'WRZ summary'!U5</f>
        <v>2033-34</v>
      </c>
      <c r="Z2" s="217" t="str">
        <f>'WRZ summary'!V5</f>
        <v>2034-35</v>
      </c>
      <c r="AA2" s="217" t="str">
        <f>'WRZ summary'!W5</f>
        <v>2035-36</v>
      </c>
      <c r="AB2" s="217" t="str">
        <f>'WRZ summary'!X5</f>
        <v>2036-37</v>
      </c>
      <c r="AC2" s="217" t="str">
        <f>'WRZ summary'!Y5</f>
        <v>2037-38</v>
      </c>
      <c r="AD2" s="217" t="str">
        <f>'WRZ summary'!Z5</f>
        <v>2038-39</v>
      </c>
      <c r="AE2" s="217" t="str">
        <f>'WRZ summary'!AA5</f>
        <v>2039-40</v>
      </c>
      <c r="AF2" s="217" t="str">
        <f>'WRZ summary'!AB5</f>
        <v>2040-41</v>
      </c>
      <c r="AG2" s="217" t="str">
        <f>'WRZ summary'!AC5</f>
        <v>2041-42</v>
      </c>
      <c r="AH2" s="217" t="str">
        <f>'WRZ summary'!AD5</f>
        <v>2042-43</v>
      </c>
      <c r="AI2" s="217" t="str">
        <f>'WRZ summary'!AE5</f>
        <v>2043-44</v>
      </c>
      <c r="AJ2" s="218" t="str">
        <f>'WRZ summary'!AF5</f>
        <v>2044-45</v>
      </c>
      <c r="AK2" s="218" t="str">
        <f>'WRZ summary'!AG5</f>
        <v>2045-46</v>
      </c>
      <c r="AL2" s="218" t="str">
        <f>'WRZ summary'!AH5</f>
        <v>2046-47</v>
      </c>
      <c r="AM2" s="218" t="str">
        <f>'WRZ summary'!AI5</f>
        <v>2047-48</v>
      </c>
      <c r="AN2" s="218" t="str">
        <f>'WRZ summary'!AJ5</f>
        <v>2048-49</v>
      </c>
      <c r="AO2" s="218" t="str">
        <f>'WRZ summary'!AK5</f>
        <v>2049-50</v>
      </c>
    </row>
    <row r="3" spans="1:41" ht="25.15" customHeight="1" x14ac:dyDescent="0.2">
      <c r="A3" s="219"/>
      <c r="B3" s="967" t="s">
        <v>187</v>
      </c>
      <c r="C3" s="497" t="s">
        <v>188</v>
      </c>
      <c r="D3" s="498" t="s">
        <v>189</v>
      </c>
      <c r="E3" s="499" t="s">
        <v>121</v>
      </c>
      <c r="F3" s="500" t="s">
        <v>72</v>
      </c>
      <c r="G3" s="501">
        <v>2</v>
      </c>
      <c r="H3" s="884">
        <v>0.65275777618538211</v>
      </c>
      <c r="I3" s="502">
        <v>0.66356811345184596</v>
      </c>
      <c r="J3" s="502">
        <v>0.66142325710585981</v>
      </c>
      <c r="K3" s="502">
        <v>0.66173667236764233</v>
      </c>
      <c r="L3" s="894">
        <v>0.66329338353706091</v>
      </c>
      <c r="M3" s="894">
        <v>0.66523888751091886</v>
      </c>
      <c r="N3" s="894">
        <v>0.66191455302753732</v>
      </c>
      <c r="O3" s="894">
        <v>0.66237967356989469</v>
      </c>
      <c r="P3" s="894">
        <v>0.6618814756212148</v>
      </c>
      <c r="Q3" s="894">
        <v>0.66145266182365281</v>
      </c>
      <c r="R3" s="894">
        <v>0.66104573332100836</v>
      </c>
      <c r="S3" s="894">
        <v>0.66063072529431488</v>
      </c>
      <c r="T3" s="894">
        <v>0.66024393973029794</v>
      </c>
      <c r="U3" s="894">
        <v>0.65986090499894334</v>
      </c>
      <c r="V3" s="894">
        <v>0.65948794009478062</v>
      </c>
      <c r="W3" s="894">
        <v>0.65911951497823662</v>
      </c>
      <c r="X3" s="894">
        <v>0.65875438807083897</v>
      </c>
      <c r="Y3" s="894">
        <v>0.6583920722251202</v>
      </c>
      <c r="Z3" s="894">
        <v>0.65803254742343942</v>
      </c>
      <c r="AA3" s="894">
        <v>0.65775095179916132</v>
      </c>
      <c r="AB3" s="894">
        <v>0.65747271645055783</v>
      </c>
      <c r="AC3" s="894">
        <v>0.65719776860995205</v>
      </c>
      <c r="AD3" s="894">
        <v>0.65692597358758786</v>
      </c>
      <c r="AE3" s="894">
        <v>0.65665698570747622</v>
      </c>
      <c r="AF3" s="894">
        <v>0.65639071185280706</v>
      </c>
      <c r="AG3" s="894">
        <v>0.65612697477339321</v>
      </c>
      <c r="AH3" s="894">
        <v>0.65586565211230852</v>
      </c>
      <c r="AI3" s="894">
        <v>0.65560657427620739</v>
      </c>
      <c r="AJ3" s="894">
        <v>0.65534967040418368</v>
      </c>
      <c r="AK3" s="894">
        <v>0.65517521285852165</v>
      </c>
      <c r="AL3" s="894">
        <v>0.65500276351216968</v>
      </c>
      <c r="AM3" s="894">
        <v>0.65483212758912401</v>
      </c>
      <c r="AN3" s="894">
        <v>0.65466354273601857</v>
      </c>
      <c r="AO3" s="894">
        <v>0.65449693945589749</v>
      </c>
    </row>
    <row r="4" spans="1:41" ht="25.15" customHeight="1" x14ac:dyDescent="0.2">
      <c r="A4" s="170"/>
      <c r="B4" s="968"/>
      <c r="C4" s="290" t="s">
        <v>190</v>
      </c>
      <c r="D4" s="503" t="s">
        <v>191</v>
      </c>
      <c r="E4" s="409" t="s">
        <v>121</v>
      </c>
      <c r="F4" s="436" t="s">
        <v>72</v>
      </c>
      <c r="G4" s="436">
        <v>2</v>
      </c>
      <c r="H4" s="885">
        <v>1.2383310497719185E-2</v>
      </c>
      <c r="I4" s="422">
        <v>1.1881818480789763E-2</v>
      </c>
      <c r="J4" s="422">
        <v>1.1619462973533458E-2</v>
      </c>
      <c r="K4" s="422">
        <v>1.135329868203506E-2</v>
      </c>
      <c r="L4" s="895">
        <v>1.1085051451692999E-2</v>
      </c>
      <c r="M4" s="895">
        <v>1.08165687650817E-2</v>
      </c>
      <c r="N4" s="895">
        <v>1.054871776103068E-2</v>
      </c>
      <c r="O4" s="895">
        <v>1.0282752885633463E-2</v>
      </c>
      <c r="P4" s="895">
        <v>1.0019136740393052E-2</v>
      </c>
      <c r="Q4" s="895">
        <v>9.7586061396014133E-3</v>
      </c>
      <c r="R4" s="895">
        <v>9.5017341452436309E-3</v>
      </c>
      <c r="S4" s="895">
        <v>9.2486905894790909E-3</v>
      </c>
      <c r="T4" s="895">
        <v>9.0000195169233563E-3</v>
      </c>
      <c r="U4" s="895">
        <v>8.7557866967270265E-3</v>
      </c>
      <c r="V4" s="895">
        <v>8.516211359969432E-3</v>
      </c>
      <c r="W4" s="895">
        <v>8.281391897649773E-3</v>
      </c>
      <c r="X4" s="895">
        <v>8.0514179925902443E-3</v>
      </c>
      <c r="Y4" s="895">
        <v>7.8263529941561428E-3</v>
      </c>
      <c r="Z4" s="895">
        <v>7.6062367651566444E-3</v>
      </c>
      <c r="AA4" s="895">
        <v>7.3911895002525983E-3</v>
      </c>
      <c r="AB4" s="895">
        <v>7.1811051197352219E-3</v>
      </c>
      <c r="AC4" s="895">
        <v>6.9759665845227515E-3</v>
      </c>
      <c r="AD4" s="895">
        <v>6.7757433545426035E-3</v>
      </c>
      <c r="AE4" s="895">
        <v>6.5803928145399563E-3</v>
      </c>
      <c r="AF4" s="895">
        <v>6.3898643735856662E-3</v>
      </c>
      <c r="AG4" s="895">
        <v>6.204099279661454E-3</v>
      </c>
      <c r="AH4" s="895">
        <v>6.0230325929474275E-3</v>
      </c>
      <c r="AI4" s="895">
        <v>5.8465938291957361E-3</v>
      </c>
      <c r="AJ4" s="895">
        <v>5.6747085596438708E-3</v>
      </c>
      <c r="AK4" s="895">
        <v>5.5072972792222855E-3</v>
      </c>
      <c r="AL4" s="895">
        <v>5.3442799315314227E-3</v>
      </c>
      <c r="AM4" s="895">
        <v>5.1855730114384801E-3</v>
      </c>
      <c r="AN4" s="895">
        <v>5.0310929681105492E-3</v>
      </c>
      <c r="AO4" s="895">
        <v>4.880753775371326E-3</v>
      </c>
    </row>
    <row r="5" spans="1:41" ht="25.15" customHeight="1" x14ac:dyDescent="0.2">
      <c r="A5" s="170"/>
      <c r="B5" s="968"/>
      <c r="C5" s="504" t="s">
        <v>192</v>
      </c>
      <c r="D5" s="503" t="s">
        <v>193</v>
      </c>
      <c r="E5" s="409" t="s">
        <v>121</v>
      </c>
      <c r="F5" s="436" t="s">
        <v>72</v>
      </c>
      <c r="G5" s="436">
        <v>2</v>
      </c>
      <c r="H5" s="885">
        <v>0.29126526493067473</v>
      </c>
      <c r="I5" s="422">
        <v>0.33244222415628583</v>
      </c>
      <c r="J5" s="422">
        <v>0.34564674346124713</v>
      </c>
      <c r="K5" s="422">
        <v>0.3583221306389513</v>
      </c>
      <c r="L5" s="895">
        <v>0.3662610908573829</v>
      </c>
      <c r="M5" s="895">
        <v>0.36878246827015659</v>
      </c>
      <c r="N5" s="895">
        <v>0.37352244685492259</v>
      </c>
      <c r="O5" s="895">
        <v>0.37555756594515838</v>
      </c>
      <c r="P5" s="895">
        <v>0.38071144429948633</v>
      </c>
      <c r="Q5" s="895">
        <v>0.38968188255141528</v>
      </c>
      <c r="R5" s="895">
        <v>0.39598365085748527</v>
      </c>
      <c r="S5" s="895">
        <v>0.4050663998567785</v>
      </c>
      <c r="T5" s="895">
        <v>0.41176648437250374</v>
      </c>
      <c r="U5" s="895">
        <v>0.41960479809845525</v>
      </c>
      <c r="V5" s="895">
        <v>0.42462808065886548</v>
      </c>
      <c r="W5" s="895">
        <v>0.4293826734735347</v>
      </c>
      <c r="X5" s="895">
        <v>0.4343794807619058</v>
      </c>
      <c r="Y5" s="895">
        <v>0.4398409800507484</v>
      </c>
      <c r="Z5" s="895">
        <v>0.44541990229291123</v>
      </c>
      <c r="AA5" s="895">
        <v>0.45073005198816884</v>
      </c>
      <c r="AB5" s="895">
        <v>0.45552222312026053</v>
      </c>
      <c r="AC5" s="895">
        <v>0.45975842339565809</v>
      </c>
      <c r="AD5" s="895">
        <v>0.46344280087635947</v>
      </c>
      <c r="AE5" s="895">
        <v>0.46664556034188359</v>
      </c>
      <c r="AF5" s="895">
        <v>0.46939537083011784</v>
      </c>
      <c r="AG5" s="895">
        <v>0.47167360100976063</v>
      </c>
      <c r="AH5" s="895">
        <v>0.47348911865475951</v>
      </c>
      <c r="AI5" s="895">
        <v>0.47489762734717395</v>
      </c>
      <c r="AJ5" s="895">
        <v>0.47590081336421819</v>
      </c>
      <c r="AK5" s="895">
        <v>0.47670112337112303</v>
      </c>
      <c r="AL5" s="895">
        <v>0.47737249102841828</v>
      </c>
      <c r="AM5" s="895">
        <v>0.47769826591762998</v>
      </c>
      <c r="AN5" s="895">
        <v>0.47759049689343402</v>
      </c>
      <c r="AO5" s="895">
        <v>0.47705931859076711</v>
      </c>
    </row>
    <row r="6" spans="1:41" ht="25.15" customHeight="1" x14ac:dyDescent="0.2">
      <c r="A6" s="170"/>
      <c r="B6" s="968"/>
      <c r="C6" s="290" t="s">
        <v>194</v>
      </c>
      <c r="D6" s="503" t="s">
        <v>195</v>
      </c>
      <c r="E6" s="409" t="s">
        <v>121</v>
      </c>
      <c r="F6" s="436" t="s">
        <v>72</v>
      </c>
      <c r="G6" s="505">
        <v>2</v>
      </c>
      <c r="H6" s="886">
        <v>0.63045708285926572</v>
      </c>
      <c r="I6" s="507">
        <v>0.61865264577861423</v>
      </c>
      <c r="J6" s="507">
        <v>0.61052288727319004</v>
      </c>
      <c r="K6" s="507">
        <v>0.602358647673089</v>
      </c>
      <c r="L6" s="896">
        <v>0.59016927356529203</v>
      </c>
      <c r="M6" s="896">
        <v>0.57492945406620255</v>
      </c>
      <c r="N6" s="896">
        <v>0.56351718233575576</v>
      </c>
      <c r="O6" s="896">
        <v>0.54873478160995903</v>
      </c>
      <c r="P6" s="896">
        <v>0.53779628976061611</v>
      </c>
      <c r="Q6" s="896">
        <v>0.53041039054574535</v>
      </c>
      <c r="R6" s="896">
        <v>0.51960707360083969</v>
      </c>
      <c r="S6" s="896">
        <v>0.51203469593321282</v>
      </c>
      <c r="T6" s="896">
        <v>0.50123861222038557</v>
      </c>
      <c r="U6" s="896">
        <v>0.49038821198838034</v>
      </c>
      <c r="V6" s="896">
        <v>0.47643886076825109</v>
      </c>
      <c r="W6" s="896">
        <v>0.46263729552064692</v>
      </c>
      <c r="X6" s="896">
        <v>0.4490098613684223</v>
      </c>
      <c r="Y6" s="896">
        <v>0.43550789540179674</v>
      </c>
      <c r="Z6" s="896">
        <v>0.42221429073589289</v>
      </c>
      <c r="AA6" s="896">
        <v>0.409219826563198</v>
      </c>
      <c r="AB6" s="896">
        <v>0.39652656522981311</v>
      </c>
      <c r="AC6" s="896">
        <v>0.38411773945924355</v>
      </c>
      <c r="AD6" s="896">
        <v>0.3719791051263972</v>
      </c>
      <c r="AE6" s="896">
        <v>0.36012741619962207</v>
      </c>
      <c r="AF6" s="896">
        <v>0.34853224341321948</v>
      </c>
      <c r="AG6" s="896">
        <v>0.33721335439640837</v>
      </c>
      <c r="AH6" s="896">
        <v>0.32616638654375441</v>
      </c>
      <c r="AI6" s="896">
        <v>0.31537964735354096</v>
      </c>
      <c r="AJ6" s="896">
        <v>0.30484410120659394</v>
      </c>
      <c r="AK6" s="896">
        <v>0.2945761401999718</v>
      </c>
      <c r="AL6" s="896">
        <v>0.2844877855464964</v>
      </c>
      <c r="AM6" s="896">
        <v>0.27467458869198674</v>
      </c>
      <c r="AN6" s="896">
        <v>0.265108300301446</v>
      </c>
      <c r="AO6" s="896">
        <v>0.25578501223513306</v>
      </c>
    </row>
    <row r="7" spans="1:41" ht="25.15" customHeight="1" x14ac:dyDescent="0.2">
      <c r="A7" s="170"/>
      <c r="B7" s="968"/>
      <c r="C7" s="286" t="s">
        <v>196</v>
      </c>
      <c r="D7" s="419" t="s">
        <v>197</v>
      </c>
      <c r="E7" s="420" t="s">
        <v>198</v>
      </c>
      <c r="F7" s="345" t="s">
        <v>72</v>
      </c>
      <c r="G7" s="345">
        <v>2</v>
      </c>
      <c r="H7" s="885">
        <v>0.64326386838875482</v>
      </c>
      <c r="I7" s="897">
        <v>0.65403058484158005</v>
      </c>
      <c r="J7" s="897">
        <v>0.65186554466294189</v>
      </c>
      <c r="K7" s="897">
        <v>0.65215972143305501</v>
      </c>
      <c r="L7" s="854">
        <v>0.65369805319225605</v>
      </c>
      <c r="M7" s="854">
        <v>0.65562596193977052</v>
      </c>
      <c r="N7" s="854">
        <v>0.65228475096095118</v>
      </c>
      <c r="O7" s="854">
        <v>0.65273365620184554</v>
      </c>
      <c r="P7" s="854">
        <v>0.65221985329396581</v>
      </c>
      <c r="Q7" s="854">
        <v>0.65177599971283917</v>
      </c>
      <c r="R7" s="854">
        <v>0.6513545563012022</v>
      </c>
      <c r="S7" s="854">
        <v>0.65092552212786414</v>
      </c>
      <c r="T7" s="854">
        <v>0.65052516669334659</v>
      </c>
      <c r="U7" s="854">
        <v>0.65012898903625593</v>
      </c>
      <c r="V7" s="854">
        <v>0.64974328157763817</v>
      </c>
      <c r="W7" s="854">
        <v>0.64936249012603675</v>
      </c>
      <c r="X7" s="854">
        <v>0.64898535108623601</v>
      </c>
      <c r="Y7" s="854">
        <v>0.64861135718392271</v>
      </c>
      <c r="Z7" s="854">
        <v>0.64824046995355655</v>
      </c>
      <c r="AA7" s="854">
        <v>0.6479478105772859</v>
      </c>
      <c r="AB7" s="854">
        <v>0.64765879454070985</v>
      </c>
      <c r="AC7" s="854">
        <v>0.64737333466426961</v>
      </c>
      <c r="AD7" s="854">
        <v>0.64709128292667417</v>
      </c>
      <c r="AE7" s="854">
        <v>0.6468122812950623</v>
      </c>
      <c r="AF7" s="854">
        <v>0.64653622517736786</v>
      </c>
      <c r="AG7" s="854">
        <v>0.64626292664758311</v>
      </c>
      <c r="AH7" s="854">
        <v>0.64599225339959065</v>
      </c>
      <c r="AI7" s="854">
        <v>0.6457240265527967</v>
      </c>
      <c r="AJ7" s="854">
        <v>0.64545816656335797</v>
      </c>
      <c r="AK7" s="854">
        <v>0.64527493766345057</v>
      </c>
      <c r="AL7" s="854">
        <v>0.64509389410264095</v>
      </c>
      <c r="AM7" s="854">
        <v>0.6449148339468822</v>
      </c>
      <c r="AN7" s="854">
        <v>0.64473798811286642</v>
      </c>
      <c r="AO7" s="854">
        <v>0.64456328076821745</v>
      </c>
    </row>
    <row r="8" spans="1:41" ht="25.15" customHeight="1" x14ac:dyDescent="0.2">
      <c r="A8" s="170"/>
      <c r="B8" s="968"/>
      <c r="C8" s="286" t="s">
        <v>199</v>
      </c>
      <c r="D8" s="419" t="s">
        <v>200</v>
      </c>
      <c r="E8" s="420" t="s">
        <v>201</v>
      </c>
      <c r="F8" s="345" t="s">
        <v>72</v>
      </c>
      <c r="G8" s="345">
        <v>2</v>
      </c>
      <c r="H8" s="885">
        <v>1.1601706621556032E-2</v>
      </c>
      <c r="I8" s="897">
        <v>1.1147984559383775E-2</v>
      </c>
      <c r="J8" s="897">
        <v>1.0908407764335781E-2</v>
      </c>
      <c r="K8" s="897">
        <v>1.0664315118072181E-2</v>
      </c>
      <c r="L8" s="854">
        <v>1.0417454413839049E-2</v>
      </c>
      <c r="M8" s="854">
        <v>1.0169694400782088E-2</v>
      </c>
      <c r="N8" s="854">
        <v>9.9219228241730212E-3</v>
      </c>
      <c r="O8" s="854">
        <v>9.6754140969093645E-3</v>
      </c>
      <c r="P8" s="854">
        <v>9.4306501675147196E-3</v>
      </c>
      <c r="Q8" s="854">
        <v>9.1883865967567532E-3</v>
      </c>
      <c r="R8" s="854">
        <v>8.9492146111926855E-3</v>
      </c>
      <c r="S8" s="854">
        <v>8.7133216437131674E-3</v>
      </c>
      <c r="T8" s="854">
        <v>8.4812687933261532E-3</v>
      </c>
      <c r="U8" s="854">
        <v>8.2531383541945124E-3</v>
      </c>
      <c r="V8" s="854">
        <v>8.0291655694620344E-3</v>
      </c>
      <c r="W8" s="854">
        <v>7.809464345166833E-3</v>
      </c>
      <c r="X8" s="854">
        <v>7.5941393975724825E-3</v>
      </c>
      <c r="Y8" s="854">
        <v>7.3832686428372462E-3</v>
      </c>
      <c r="Z8" s="854">
        <v>7.1769060583999423E-3</v>
      </c>
      <c r="AA8" s="854">
        <v>6.9751855154232007E-3</v>
      </c>
      <c r="AB8" s="854">
        <v>6.7780141861719526E-3</v>
      </c>
      <c r="AC8" s="854">
        <v>6.5853878721877203E-3</v>
      </c>
      <c r="AD8" s="854">
        <v>6.3972884754393833E-3</v>
      </c>
      <c r="AE8" s="854">
        <v>6.2136854365040161E-3</v>
      </c>
      <c r="AF8" s="854">
        <v>6.034539846063015E-3</v>
      </c>
      <c r="AG8" s="854">
        <v>5.859804271103373E-3</v>
      </c>
      <c r="AH8" s="854">
        <v>5.6894247394607238E-3</v>
      </c>
      <c r="AI8" s="854">
        <v>5.5233413940991311E-3</v>
      </c>
      <c r="AJ8" s="854">
        <v>5.3614901035919978E-3</v>
      </c>
      <c r="AK8" s="854">
        <v>5.2038013405692638E-3</v>
      </c>
      <c r="AL8" s="854">
        <v>5.0502047166161683E-3</v>
      </c>
      <c r="AM8" s="854">
        <v>4.900626094483774E-3</v>
      </c>
      <c r="AN8" s="854">
        <v>4.754991000437447E-3</v>
      </c>
      <c r="AO8" s="854">
        <v>4.6132222036397528E-3</v>
      </c>
    </row>
    <row r="9" spans="1:41" ht="25.15" customHeight="1" x14ac:dyDescent="0.2">
      <c r="A9" s="170"/>
      <c r="B9" s="968"/>
      <c r="C9" s="286" t="s">
        <v>78</v>
      </c>
      <c r="D9" s="419" t="s">
        <v>202</v>
      </c>
      <c r="E9" s="420" t="s">
        <v>203</v>
      </c>
      <c r="F9" s="345" t="s">
        <v>72</v>
      </c>
      <c r="G9" s="345">
        <v>2</v>
      </c>
      <c r="H9" s="885">
        <v>0.26544240007928227</v>
      </c>
      <c r="I9" s="897">
        <v>0.30455196393977019</v>
      </c>
      <c r="J9" s="897">
        <v>0.31679989178733103</v>
      </c>
      <c r="K9" s="897">
        <v>0.32854974465764225</v>
      </c>
      <c r="L9" s="854">
        <v>0.33571229719532653</v>
      </c>
      <c r="M9" s="854">
        <v>0.33772946453970132</v>
      </c>
      <c r="N9" s="854">
        <v>0.3419745446142628</v>
      </c>
      <c r="O9" s="854">
        <v>0.34351942957181125</v>
      </c>
      <c r="P9" s="854">
        <v>0.34813864137001693</v>
      </c>
      <c r="Q9" s="854">
        <v>0.35645510104999367</v>
      </c>
      <c r="R9" s="854">
        <v>0.36208669772178026</v>
      </c>
      <c r="S9" s="854">
        <v>0.3705047960459823</v>
      </c>
      <c r="T9" s="854">
        <v>0.37650609540619923</v>
      </c>
      <c r="U9" s="854">
        <v>0.38350390745981272</v>
      </c>
      <c r="V9" s="854">
        <v>0.38760861808766317</v>
      </c>
      <c r="W9" s="854">
        <v>0.39141968323883181</v>
      </c>
      <c r="X9" s="854">
        <v>0.39540035871442802</v>
      </c>
      <c r="Y9" s="854">
        <v>0.39973228805410543</v>
      </c>
      <c r="Z9" s="854">
        <v>0.40411040505757662</v>
      </c>
      <c r="AA9" s="854">
        <v>0.40819159418189122</v>
      </c>
      <c r="AB9" s="854">
        <v>0.41176197846418111</v>
      </c>
      <c r="AC9" s="854">
        <v>0.41478341751418007</v>
      </c>
      <c r="AD9" s="854">
        <v>0.41725992022381325</v>
      </c>
      <c r="AE9" s="854">
        <v>0.4192593624677779</v>
      </c>
      <c r="AF9" s="854">
        <v>0.42080584048480629</v>
      </c>
      <c r="AG9" s="854">
        <v>0.4218871061938817</v>
      </c>
      <c r="AH9" s="854">
        <v>0.42251053500025726</v>
      </c>
      <c r="AI9" s="854">
        <v>0.422726089851996</v>
      </c>
      <c r="AJ9" s="854">
        <v>0.42253434945586221</v>
      </c>
      <c r="AK9" s="854">
        <v>0.42212081624944903</v>
      </c>
      <c r="AL9" s="854">
        <v>0.42151203205100174</v>
      </c>
      <c r="AM9" s="854">
        <v>0.42056347847550302</v>
      </c>
      <c r="AN9" s="854">
        <v>0.41918709789023778</v>
      </c>
      <c r="AO9" s="854">
        <v>0.41739296068142473</v>
      </c>
    </row>
    <row r="10" spans="1:41" ht="25.15" customHeight="1" x14ac:dyDescent="0.2">
      <c r="A10" s="170"/>
      <c r="B10" s="968"/>
      <c r="C10" s="286" t="s">
        <v>75</v>
      </c>
      <c r="D10" s="419" t="s">
        <v>204</v>
      </c>
      <c r="E10" s="420" t="s">
        <v>205</v>
      </c>
      <c r="F10" s="345" t="s">
        <v>72</v>
      </c>
      <c r="G10" s="345">
        <v>2</v>
      </c>
      <c r="H10" s="885">
        <v>0.58804521615997263</v>
      </c>
      <c r="I10" s="897">
        <v>0.57777366680808484</v>
      </c>
      <c r="J10" s="897">
        <v>0.57038944916168721</v>
      </c>
      <c r="K10" s="897">
        <v>0.56295715342806352</v>
      </c>
      <c r="L10" s="854">
        <v>0.55148637417283231</v>
      </c>
      <c r="M10" s="854">
        <v>0.5369520439684603</v>
      </c>
      <c r="N10" s="854">
        <v>0.52623239499085395</v>
      </c>
      <c r="O10" s="854">
        <v>0.51212998513287655</v>
      </c>
      <c r="P10" s="854">
        <v>0.50185908264357348</v>
      </c>
      <c r="Q10" s="854">
        <v>0.49512859745664028</v>
      </c>
      <c r="R10" s="854">
        <v>0.4849687412583108</v>
      </c>
      <c r="S10" s="854">
        <v>0.47802808905693189</v>
      </c>
      <c r="T10" s="854">
        <v>0.46785220955520773</v>
      </c>
      <c r="U10" s="854">
        <v>0.45761070240100532</v>
      </c>
      <c r="V10" s="854">
        <v>0.44425913941507195</v>
      </c>
      <c r="W10" s="854">
        <v>0.43104446008548886</v>
      </c>
      <c r="X10" s="854">
        <v>0.41799320836889675</v>
      </c>
      <c r="Y10" s="854">
        <v>0.40505691656301929</v>
      </c>
      <c r="Z10" s="854">
        <v>0.39231866943033633</v>
      </c>
      <c r="AA10" s="854">
        <v>0.37986943431547443</v>
      </c>
      <c r="AB10" s="854">
        <v>0.36771145828520113</v>
      </c>
      <c r="AC10" s="854">
        <v>0.35582815541479779</v>
      </c>
      <c r="AD10" s="854">
        <v>0.3442054596234988</v>
      </c>
      <c r="AE10" s="854">
        <v>0.33286029967684955</v>
      </c>
      <c r="AF10" s="854">
        <v>0.32176241791844007</v>
      </c>
      <c r="AG10" s="854">
        <v>0.31093175045700966</v>
      </c>
      <c r="AH10" s="854">
        <v>0.30036410009395592</v>
      </c>
      <c r="AI10" s="854">
        <v>0.29004793671774454</v>
      </c>
      <c r="AJ10" s="854">
        <v>0.27997438413775133</v>
      </c>
      <c r="AK10" s="854">
        <v>0.27015999097196536</v>
      </c>
      <c r="AL10" s="854">
        <v>0.26051693209954874</v>
      </c>
      <c r="AM10" s="854">
        <v>0.25114090983013138</v>
      </c>
      <c r="AN10" s="854">
        <v>0.24200382294110981</v>
      </c>
      <c r="AO10" s="854">
        <v>0.23310190870389866</v>
      </c>
    </row>
    <row r="11" spans="1:41" ht="25.15" customHeight="1" x14ac:dyDescent="0.2">
      <c r="A11" s="170"/>
      <c r="B11" s="968"/>
      <c r="C11" s="290" t="s">
        <v>206</v>
      </c>
      <c r="D11" s="503" t="s">
        <v>207</v>
      </c>
      <c r="E11" s="409" t="s">
        <v>121</v>
      </c>
      <c r="F11" s="548" t="s">
        <v>208</v>
      </c>
      <c r="G11" s="548">
        <v>1</v>
      </c>
      <c r="H11" s="887">
        <v>0</v>
      </c>
      <c r="I11" s="549">
        <v>0.24007582159701313</v>
      </c>
      <c r="J11" s="549">
        <v>0.27296271393093596</v>
      </c>
      <c r="K11" s="549">
        <v>0.30631887102589267</v>
      </c>
      <c r="L11" s="898">
        <v>0.3418060523589963</v>
      </c>
      <c r="M11" s="898">
        <v>0.36526863869423515</v>
      </c>
      <c r="N11" s="898">
        <v>0.38581521044391603</v>
      </c>
      <c r="O11" s="898">
        <v>0.40945765684495355</v>
      </c>
      <c r="P11" s="898">
        <v>0.43117023255078191</v>
      </c>
      <c r="Q11" s="898">
        <v>0.45089754087091527</v>
      </c>
      <c r="R11" s="898">
        <v>0.47248572831746771</v>
      </c>
      <c r="S11" s="898">
        <v>0.49223303967036125</v>
      </c>
      <c r="T11" s="898">
        <v>0.51385796441515452</v>
      </c>
      <c r="U11" s="898">
        <v>0.53526501416736272</v>
      </c>
      <c r="V11" s="898">
        <v>0.55899996992588619</v>
      </c>
      <c r="W11" s="898">
        <v>0.58446647348045278</v>
      </c>
      <c r="X11" s="898">
        <v>0.61011497002680637</v>
      </c>
      <c r="Y11" s="898">
        <v>0.63587317965514534</v>
      </c>
      <c r="Z11" s="898">
        <v>0.66181943260848985</v>
      </c>
      <c r="AA11" s="898">
        <v>0.68809390070299015</v>
      </c>
      <c r="AB11" s="898">
        <v>0.71477915967825789</v>
      </c>
      <c r="AC11" s="898">
        <v>0.74192338440481342</v>
      </c>
      <c r="AD11" s="898">
        <v>0.76955664818572278</v>
      </c>
      <c r="AE11" s="898">
        <v>0.79765705182508262</v>
      </c>
      <c r="AF11" s="898">
        <v>0.82624975514331467</v>
      </c>
      <c r="AG11" s="898">
        <v>0.8579056423862389</v>
      </c>
      <c r="AH11" s="898">
        <v>0.89012980891908111</v>
      </c>
      <c r="AI11" s="898">
        <v>0.92292271431037753</v>
      </c>
      <c r="AJ11" s="898">
        <v>0.95631434762005141</v>
      </c>
      <c r="AK11" s="898">
        <v>0.99024818465912912</v>
      </c>
      <c r="AL11" s="898">
        <v>1.0247166896004993</v>
      </c>
      <c r="AM11" s="898">
        <v>1.0597731844720655</v>
      </c>
      <c r="AN11" s="898">
        <v>1.0955343026975428</v>
      </c>
      <c r="AO11" s="898">
        <v>1.1320270002102231</v>
      </c>
    </row>
    <row r="12" spans="1:41" ht="25.15" customHeight="1" thickBot="1" x14ac:dyDescent="0.25">
      <c r="A12" s="170"/>
      <c r="B12" s="968"/>
      <c r="C12" s="550" t="s">
        <v>209</v>
      </c>
      <c r="D12" s="551" t="s">
        <v>210</v>
      </c>
      <c r="E12" s="552"/>
      <c r="F12" s="553" t="s">
        <v>72</v>
      </c>
      <c r="G12" s="553">
        <v>1</v>
      </c>
      <c r="H12" s="887">
        <v>0</v>
      </c>
      <c r="I12" s="554">
        <v>3.7151834227555636E-3</v>
      </c>
      <c r="J12" s="554">
        <v>4.2308218705332523E-3</v>
      </c>
      <c r="K12" s="554">
        <v>4.761208970985753E-3</v>
      </c>
      <c r="L12" s="899">
        <v>5.3024857548372717E-3</v>
      </c>
      <c r="M12" s="899">
        <v>5.6268799694384475E-3</v>
      </c>
      <c r="N12" s="899">
        <v>5.9045685031638984E-3</v>
      </c>
      <c r="O12" s="899">
        <v>6.215806702231097E-3</v>
      </c>
      <c r="P12" s="899">
        <v>6.5177771777540361E-3</v>
      </c>
      <c r="Q12" s="899">
        <v>6.8200421189265059E-3</v>
      </c>
      <c r="R12" s="899">
        <v>7.1220571412209388E-3</v>
      </c>
      <c r="S12" s="899">
        <v>7.42371954448795E-3</v>
      </c>
      <c r="T12" s="899">
        <v>7.7251594530016732E-3</v>
      </c>
      <c r="U12" s="899">
        <v>8.0262814230871449E-3</v>
      </c>
      <c r="V12" s="899">
        <v>8.3270882959964876E-3</v>
      </c>
      <c r="W12" s="899">
        <v>8.6479769211292856E-3</v>
      </c>
      <c r="X12" s="899">
        <v>8.9685256795778434E-3</v>
      </c>
      <c r="Y12" s="899">
        <v>9.2887325905317564E-3</v>
      </c>
      <c r="Z12" s="899">
        <v>9.6086019410447365E-3</v>
      </c>
      <c r="AA12" s="899">
        <v>9.9290850613228399E-3</v>
      </c>
      <c r="AB12" s="899">
        <v>1.0249291603155686E-2</v>
      </c>
      <c r="AC12" s="899">
        <v>1.0569220149342806E-2</v>
      </c>
      <c r="AD12" s="899">
        <v>1.0888872200606525E-2</v>
      </c>
      <c r="AE12" s="899">
        <v>1.1208243197142864E-2</v>
      </c>
      <c r="AF12" s="899">
        <v>1.1527332764971754E-2</v>
      </c>
      <c r="AG12" s="899">
        <v>1.1881492023512963E-2</v>
      </c>
      <c r="AH12" s="899">
        <v>1.2235335484468424E-2</v>
      </c>
      <c r="AI12" s="899">
        <v>1.2588863278047202E-2</v>
      </c>
      <c r="AJ12" s="899">
        <v>1.2942073566477252E-2</v>
      </c>
      <c r="AK12" s="899">
        <v>1.3296652030834522E-2</v>
      </c>
      <c r="AL12" s="899">
        <v>1.3650999710613787E-2</v>
      </c>
      <c r="AM12" s="899">
        <v>1.4005112980257417E-2</v>
      </c>
      <c r="AN12" s="899">
        <v>1.4358991723827597E-2</v>
      </c>
      <c r="AO12" s="899">
        <v>1.4712630849086028E-2</v>
      </c>
    </row>
    <row r="13" spans="1:41" ht="25.15" customHeight="1" x14ac:dyDescent="0.2">
      <c r="A13" s="170"/>
      <c r="B13" s="967" t="s">
        <v>211</v>
      </c>
      <c r="C13" s="286" t="s">
        <v>212</v>
      </c>
      <c r="D13" s="419" t="s">
        <v>213</v>
      </c>
      <c r="E13" s="420" t="s">
        <v>214</v>
      </c>
      <c r="F13" s="556" t="s">
        <v>215</v>
      </c>
      <c r="G13" s="556">
        <v>1</v>
      </c>
      <c r="H13" s="887">
        <v>117.73379994052027</v>
      </c>
      <c r="I13" s="900">
        <v>125.27361053828226</v>
      </c>
      <c r="J13" s="900">
        <v>126.40785828464546</v>
      </c>
      <c r="K13" s="900">
        <v>127.5235644792354</v>
      </c>
      <c r="L13" s="901">
        <v>127.63469502193334</v>
      </c>
      <c r="M13" s="901">
        <v>126.21836277731394</v>
      </c>
      <c r="N13" s="901">
        <v>125.66772517593769</v>
      </c>
      <c r="O13" s="901">
        <v>124.15777850196676</v>
      </c>
      <c r="P13" s="901">
        <v>123.53053201447898</v>
      </c>
      <c r="Q13" s="901">
        <v>124.04275222746722</v>
      </c>
      <c r="R13" s="901">
        <v>123.65984470825488</v>
      </c>
      <c r="S13" s="901">
        <v>124.28627123768943</v>
      </c>
      <c r="T13" s="901">
        <v>123.92318296755445</v>
      </c>
      <c r="U13" s="901">
        <v>123.78918423858605</v>
      </c>
      <c r="V13" s="901">
        <v>122.76776538640374</v>
      </c>
      <c r="W13" s="901">
        <v>121.74854797720333</v>
      </c>
      <c r="X13" s="901">
        <v>120.8018449591099</v>
      </c>
      <c r="Y13" s="901">
        <v>120.03395998577965</v>
      </c>
      <c r="Z13" s="901">
        <v>119.33972020550138</v>
      </c>
      <c r="AA13" s="901">
        <v>118.6637670168666</v>
      </c>
      <c r="AB13" s="901">
        <v>117.91252267714516</v>
      </c>
      <c r="AC13" s="901">
        <v>117.10231926671919</v>
      </c>
      <c r="AD13" s="901">
        <v>116.24054431675448</v>
      </c>
      <c r="AE13" s="901">
        <v>115.3168505381221</v>
      </c>
      <c r="AF13" s="901">
        <v>114.35464158386232</v>
      </c>
      <c r="AG13" s="901">
        <v>113.33059837318932</v>
      </c>
      <c r="AH13" s="901">
        <v>112.24811021792347</v>
      </c>
      <c r="AI13" s="901">
        <v>111.11916715164003</v>
      </c>
      <c r="AJ13" s="901">
        <v>109.94981880623517</v>
      </c>
      <c r="AK13" s="901">
        <v>108.71869196480273</v>
      </c>
      <c r="AL13" s="901">
        <v>107.59112180359142</v>
      </c>
      <c r="AM13" s="901">
        <v>106.36284075873854</v>
      </c>
      <c r="AN13" s="901">
        <v>105.07548428567415</v>
      </c>
      <c r="AO13" s="901">
        <v>103.72791339073586</v>
      </c>
    </row>
    <row r="14" spans="1:41" ht="25.15" customHeight="1" x14ac:dyDescent="0.2">
      <c r="A14" s="220"/>
      <c r="B14" s="968"/>
      <c r="C14" s="290" t="s">
        <v>216</v>
      </c>
      <c r="D14" s="503" t="s">
        <v>217</v>
      </c>
      <c r="E14" s="409" t="s">
        <v>121</v>
      </c>
      <c r="F14" s="548" t="s">
        <v>215</v>
      </c>
      <c r="G14" s="548">
        <v>1</v>
      </c>
      <c r="H14" s="887">
        <v>26.905510793188391</v>
      </c>
      <c r="I14" s="558">
        <v>28.628571252624578</v>
      </c>
      <c r="J14" s="558">
        <v>28.887779016217891</v>
      </c>
      <c r="K14" s="558">
        <v>29.142749509616834</v>
      </c>
      <c r="L14" s="902">
        <v>29.168145988941571</v>
      </c>
      <c r="M14" s="902">
        <v>28.844473920991675</v>
      </c>
      <c r="N14" s="902">
        <v>28.718637619653833</v>
      </c>
      <c r="O14" s="902">
        <v>28.373572000823998</v>
      </c>
      <c r="P14" s="902">
        <v>28.230228397308117</v>
      </c>
      <c r="Q14" s="902">
        <v>28.347285236346753</v>
      </c>
      <c r="R14" s="902">
        <v>28.259780013580095</v>
      </c>
      <c r="S14" s="902">
        <v>28.402936233436716</v>
      </c>
      <c r="T14" s="902">
        <v>28.319960270918457</v>
      </c>
      <c r="U14" s="902">
        <v>28.289337762765705</v>
      </c>
      <c r="V14" s="902">
        <v>28.055914599955695</v>
      </c>
      <c r="W14" s="902">
        <v>27.822994529273352</v>
      </c>
      <c r="X14" s="902">
        <v>27.606646052590147</v>
      </c>
      <c r="Y14" s="902">
        <v>27.431162568252581</v>
      </c>
      <c r="Z14" s="902">
        <v>27.272509098214456</v>
      </c>
      <c r="AA14" s="902">
        <v>27.118034632753467</v>
      </c>
      <c r="AB14" s="902">
        <v>26.946354004922647</v>
      </c>
      <c r="AC14" s="902">
        <v>26.761199558069602</v>
      </c>
      <c r="AD14" s="902">
        <v>26.564259552486764</v>
      </c>
      <c r="AE14" s="902">
        <v>26.353169339284179</v>
      </c>
      <c r="AF14" s="902">
        <v>26.133277316626131</v>
      </c>
      <c r="AG14" s="902">
        <v>25.899254413505929</v>
      </c>
      <c r="AH14" s="902">
        <v>25.651875183754424</v>
      </c>
      <c r="AI14" s="902">
        <v>25.393879689935911</v>
      </c>
      <c r="AJ14" s="902">
        <v>25.126650444433075</v>
      </c>
      <c r="AK14" s="902">
        <v>24.845303061296889</v>
      </c>
      <c r="AL14" s="902">
        <v>24.587621315206345</v>
      </c>
      <c r="AM14" s="902">
        <v>24.306924277260965</v>
      </c>
      <c r="AN14" s="902">
        <v>24.012726829304526</v>
      </c>
      <c r="AO14" s="902">
        <v>23.704768678997091</v>
      </c>
    </row>
    <row r="15" spans="1:41" ht="25.15" customHeight="1" x14ac:dyDescent="0.2">
      <c r="A15" s="220"/>
      <c r="B15" s="968"/>
      <c r="C15" s="290" t="s">
        <v>218</v>
      </c>
      <c r="D15" s="503" t="s">
        <v>219</v>
      </c>
      <c r="E15" s="409" t="s">
        <v>121</v>
      </c>
      <c r="F15" s="548" t="s">
        <v>215</v>
      </c>
      <c r="G15" s="548">
        <v>1</v>
      </c>
      <c r="H15" s="887">
        <v>49.755301466354695</v>
      </c>
      <c r="I15" s="558">
        <v>52.941689313178536</v>
      </c>
      <c r="J15" s="558">
        <v>53.421032021783418</v>
      </c>
      <c r="K15" s="558">
        <v>53.892538913498008</v>
      </c>
      <c r="L15" s="902">
        <v>53.939503622501277</v>
      </c>
      <c r="M15" s="902">
        <v>53.340949614704378</v>
      </c>
      <c r="N15" s="902">
        <v>53.108245498562475</v>
      </c>
      <c r="O15" s="902">
        <v>52.470129239684418</v>
      </c>
      <c r="P15" s="902">
        <v>52.205049559130202</v>
      </c>
      <c r="Q15" s="902">
        <v>52.421518161411498</v>
      </c>
      <c r="R15" s="902">
        <v>52.259698199244568</v>
      </c>
      <c r="S15" s="902">
        <v>52.524431358577615</v>
      </c>
      <c r="T15" s="902">
        <v>52.370987179008196</v>
      </c>
      <c r="U15" s="902">
        <v>52.314358180714592</v>
      </c>
      <c r="V15" s="902">
        <v>51.88269791884057</v>
      </c>
      <c r="W15" s="902">
        <v>51.451968005424511</v>
      </c>
      <c r="X15" s="902">
        <v>51.051883288137354</v>
      </c>
      <c r="Y15" s="902">
        <v>50.727368591772901</v>
      </c>
      <c r="Z15" s="902">
        <v>50.4339769780211</v>
      </c>
      <c r="AA15" s="902">
        <v>50.148313432848362</v>
      </c>
      <c r="AB15" s="902">
        <v>49.830831209250583</v>
      </c>
      <c r="AC15" s="902">
        <v>49.488432382786314</v>
      </c>
      <c r="AD15" s="902">
        <v>49.124238986724102</v>
      </c>
      <c r="AE15" s="902">
        <v>48.733878169000825</v>
      </c>
      <c r="AF15" s="902">
        <v>48.327240511700985</v>
      </c>
      <c r="AG15" s="902">
        <v>47.894471173691421</v>
      </c>
      <c r="AH15" s="902">
        <v>47.437002506866598</v>
      </c>
      <c r="AI15" s="902">
        <v>46.959901601012362</v>
      </c>
      <c r="AJ15" s="902">
        <v>46.465725081829298</v>
      </c>
      <c r="AK15" s="902">
        <v>45.945440446747966</v>
      </c>
      <c r="AL15" s="902">
        <v>45.46891974221046</v>
      </c>
      <c r="AM15" s="902">
        <v>44.949837764877365</v>
      </c>
      <c r="AN15" s="902">
        <v>44.405790011009387</v>
      </c>
      <c r="AO15" s="902">
        <v>43.836295132233595</v>
      </c>
    </row>
    <row r="16" spans="1:41" ht="25.15" customHeight="1" x14ac:dyDescent="0.2">
      <c r="A16" s="220"/>
      <c r="B16" s="968"/>
      <c r="C16" s="290" t="s">
        <v>220</v>
      </c>
      <c r="D16" s="503" t="s">
        <v>221</v>
      </c>
      <c r="E16" s="409" t="s">
        <v>121</v>
      </c>
      <c r="F16" s="548" t="s">
        <v>215</v>
      </c>
      <c r="G16" s="548">
        <v>1</v>
      </c>
      <c r="H16" s="887">
        <v>14.57248994811993</v>
      </c>
      <c r="I16" s="558">
        <v>15.505729291470127</v>
      </c>
      <c r="J16" s="558">
        <v>15.646120698958086</v>
      </c>
      <c r="K16" s="558">
        <v>15.78421712762964</v>
      </c>
      <c r="L16" s="902">
        <v>15.797972300037335</v>
      </c>
      <c r="M16" s="902">
        <v>15.622665910467461</v>
      </c>
      <c r="N16" s="902">
        <v>15.554510793456322</v>
      </c>
      <c r="O16" s="902">
        <v>15.3676172867509</v>
      </c>
      <c r="P16" s="902">
        <v>15.289979912109741</v>
      </c>
      <c r="Q16" s="902">
        <v>15.353379920508061</v>
      </c>
      <c r="R16" s="902">
        <v>15.305985578546785</v>
      </c>
      <c r="S16" s="902">
        <v>15.383521462957486</v>
      </c>
      <c r="T16" s="902">
        <v>15.338580246675541</v>
      </c>
      <c r="U16" s="902">
        <v>15.321994566675919</v>
      </c>
      <c r="V16" s="902">
        <v>15.195568544889765</v>
      </c>
      <c r="W16" s="902">
        <v>15.069415006500403</v>
      </c>
      <c r="X16" s="902">
        <v>14.952236930009278</v>
      </c>
      <c r="Y16" s="902">
        <v>14.857192040089638</v>
      </c>
      <c r="Z16" s="902">
        <v>14.771262576971987</v>
      </c>
      <c r="AA16" s="902">
        <v>14.687596535004799</v>
      </c>
      <c r="AB16" s="902">
        <v>14.594611337935619</v>
      </c>
      <c r="AC16" s="902">
        <v>14.494328487468467</v>
      </c>
      <c r="AD16" s="902">
        <v>14.387662374574406</v>
      </c>
      <c r="AE16" s="902">
        <v>14.273332264520525</v>
      </c>
      <c r="AF16" s="902">
        <v>14.15423494224752</v>
      </c>
      <c r="AG16" s="902">
        <v>14.027484090737486</v>
      </c>
      <c r="AH16" s="902">
        <v>13.89349922174031</v>
      </c>
      <c r="AI16" s="902">
        <v>13.753764400527315</v>
      </c>
      <c r="AJ16" s="902">
        <v>13.609028419714058</v>
      </c>
      <c r="AK16" s="902">
        <v>13.456645811400231</v>
      </c>
      <c r="AL16" s="902">
        <v>13.317080921382638</v>
      </c>
      <c r="AM16" s="902">
        <v>13.165050551271188</v>
      </c>
      <c r="AN16" s="902">
        <v>13.005708125622347</v>
      </c>
      <c r="AO16" s="902">
        <v>12.838912665603319</v>
      </c>
    </row>
    <row r="17" spans="1:41" ht="25.15" customHeight="1" x14ac:dyDescent="0.2">
      <c r="A17" s="220"/>
      <c r="B17" s="968"/>
      <c r="C17" s="290" t="s">
        <v>222</v>
      </c>
      <c r="D17" s="503" t="s">
        <v>223</v>
      </c>
      <c r="E17" s="409" t="s">
        <v>121</v>
      </c>
      <c r="F17" s="548" t="s">
        <v>215</v>
      </c>
      <c r="G17" s="548">
        <v>1</v>
      </c>
      <c r="H17" s="887">
        <v>11.472394339969357</v>
      </c>
      <c r="I17" s="558">
        <v>12.207099925535317</v>
      </c>
      <c r="J17" s="558">
        <v>12.317625003567914</v>
      </c>
      <c r="K17" s="558">
        <v>12.426343327773443</v>
      </c>
      <c r="L17" s="902">
        <v>12.43717227757112</v>
      </c>
      <c r="M17" s="902">
        <v>12.299159896802839</v>
      </c>
      <c r="N17" s="902">
        <v>12.245503837925995</v>
      </c>
      <c r="O17" s="902">
        <v>12.098369338870743</v>
      </c>
      <c r="P17" s="902">
        <v>12.037248241475977</v>
      </c>
      <c r="Q17" s="902">
        <v>12.087160775304605</v>
      </c>
      <c r="R17" s="902">
        <v>12.04984892383661</v>
      </c>
      <c r="S17" s="902">
        <v>12.110890121643207</v>
      </c>
      <c r="T17" s="902">
        <v>12.075509527308272</v>
      </c>
      <c r="U17" s="902">
        <v>12.0624522212453</v>
      </c>
      <c r="V17" s="902">
        <v>11.962921586334726</v>
      </c>
      <c r="W17" s="902">
        <v>11.863605467748421</v>
      </c>
      <c r="X17" s="902">
        <v>11.77135540572805</v>
      </c>
      <c r="Y17" s="902">
        <v>11.696530001075928</v>
      </c>
      <c r="Z17" s="902">
        <v>11.628880842296804</v>
      </c>
      <c r="AA17" s="902">
        <v>11.563013593135597</v>
      </c>
      <c r="AB17" s="902">
        <v>11.489809710178379</v>
      </c>
      <c r="AC17" s="902">
        <v>11.410860648611603</v>
      </c>
      <c r="AD17" s="902">
        <v>11.326886275378961</v>
      </c>
      <c r="AE17" s="902">
        <v>11.236878314341427</v>
      </c>
      <c r="AF17" s="902">
        <v>11.143117299524148</v>
      </c>
      <c r="AG17" s="902">
        <v>11.043330937919032</v>
      </c>
      <c r="AH17" s="902">
        <v>10.937849495955639</v>
      </c>
      <c r="AI17" s="902">
        <v>10.827841324552685</v>
      </c>
      <c r="AJ17" s="902">
        <v>10.713895921057235</v>
      </c>
      <c r="AK17" s="902">
        <v>10.59393060426147</v>
      </c>
      <c r="AL17" s="902">
        <v>10.484056213543305</v>
      </c>
      <c r="AM17" s="902">
        <v>10.364368201146007</v>
      </c>
      <c r="AN17" s="902">
        <v>10.238923671855623</v>
      </c>
      <c r="AO17" s="902">
        <v>10.107611638135419</v>
      </c>
    </row>
    <row r="18" spans="1:41" ht="25.15" customHeight="1" x14ac:dyDescent="0.2">
      <c r="A18" s="220"/>
      <c r="B18" s="968"/>
      <c r="C18" s="290" t="s">
        <v>224</v>
      </c>
      <c r="D18" s="503" t="s">
        <v>225</v>
      </c>
      <c r="E18" s="409" t="s">
        <v>121</v>
      </c>
      <c r="F18" s="548" t="s">
        <v>215</v>
      </c>
      <c r="G18" s="548">
        <v>1</v>
      </c>
      <c r="H18" s="887">
        <v>13.589985799143106</v>
      </c>
      <c r="I18" s="558">
        <v>14.460304424750879</v>
      </c>
      <c r="J18" s="558">
        <v>14.591230384616043</v>
      </c>
      <c r="K18" s="558">
        <v>14.720016097369335</v>
      </c>
      <c r="L18" s="902">
        <v>14.732843870684041</v>
      </c>
      <c r="M18" s="902">
        <v>14.569356961224139</v>
      </c>
      <c r="N18" s="902">
        <v>14.505796987903326</v>
      </c>
      <c r="O18" s="902">
        <v>14.331504186115774</v>
      </c>
      <c r="P18" s="902">
        <v>14.259101266462899</v>
      </c>
      <c r="Q18" s="902">
        <v>14.318226729363619</v>
      </c>
      <c r="R18" s="902">
        <v>14.274027801348813</v>
      </c>
      <c r="S18" s="902">
        <v>14.346336073429752</v>
      </c>
      <c r="T18" s="902">
        <v>14.304424876836569</v>
      </c>
      <c r="U18" s="902">
        <v>14.288957433972209</v>
      </c>
      <c r="V18" s="902">
        <v>14.171055287747867</v>
      </c>
      <c r="W18" s="902">
        <v>14.053407253587153</v>
      </c>
      <c r="X18" s="902">
        <v>13.944129539129662</v>
      </c>
      <c r="Y18" s="902">
        <v>13.855492750983814</v>
      </c>
      <c r="Z18" s="902">
        <v>13.775356810752985</v>
      </c>
      <c r="AA18" s="902">
        <v>13.697331687644132</v>
      </c>
      <c r="AB18" s="902">
        <v>13.610615724057984</v>
      </c>
      <c r="AC18" s="902">
        <v>13.517094128325333</v>
      </c>
      <c r="AD18" s="902">
        <v>13.417619641491523</v>
      </c>
      <c r="AE18" s="902">
        <v>13.31099787832145</v>
      </c>
      <c r="AF18" s="902">
        <v>13.199930317172441</v>
      </c>
      <c r="AG18" s="902">
        <v>13.081725241843303</v>
      </c>
      <c r="AH18" s="902">
        <v>12.956773879828015</v>
      </c>
      <c r="AI18" s="902">
        <v>12.826460237980184</v>
      </c>
      <c r="AJ18" s="902">
        <v>12.691482623936198</v>
      </c>
      <c r="AK18" s="902">
        <v>12.549373932120734</v>
      </c>
      <c r="AL18" s="902">
        <v>12.419218764393703</v>
      </c>
      <c r="AM18" s="902">
        <v>12.277438562231364</v>
      </c>
      <c r="AN18" s="902">
        <v>12.128839296801907</v>
      </c>
      <c r="AO18" s="902">
        <v>11.973289494325456</v>
      </c>
    </row>
    <row r="19" spans="1:41" ht="25.15" customHeight="1" x14ac:dyDescent="0.2">
      <c r="A19" s="220"/>
      <c r="B19" s="968"/>
      <c r="C19" s="290" t="s">
        <v>226</v>
      </c>
      <c r="D19" s="503" t="s">
        <v>227</v>
      </c>
      <c r="E19" s="409" t="s">
        <v>121</v>
      </c>
      <c r="F19" s="548" t="s">
        <v>215</v>
      </c>
      <c r="G19" s="548">
        <v>1</v>
      </c>
      <c r="H19" s="887">
        <v>1.4381175937448072</v>
      </c>
      <c r="I19" s="558">
        <v>1.5302163307228294</v>
      </c>
      <c r="J19" s="558">
        <v>1.5440711595021128</v>
      </c>
      <c r="K19" s="558">
        <v>1.5576995033481491</v>
      </c>
      <c r="L19" s="902">
        <v>1.5590569621980042</v>
      </c>
      <c r="M19" s="902">
        <v>1.5417564731234625</v>
      </c>
      <c r="N19" s="902">
        <v>1.535030438435746</v>
      </c>
      <c r="O19" s="902">
        <v>1.5165864497209411</v>
      </c>
      <c r="P19" s="902">
        <v>1.5089246379920533</v>
      </c>
      <c r="Q19" s="902">
        <v>1.5151814045326919</v>
      </c>
      <c r="R19" s="902">
        <v>1.5105041916980206</v>
      </c>
      <c r="S19" s="902">
        <v>1.5181559876446684</v>
      </c>
      <c r="T19" s="902">
        <v>1.5137208668074298</v>
      </c>
      <c r="U19" s="902">
        <v>1.5120840732123342</v>
      </c>
      <c r="V19" s="902">
        <v>1.4996074486351261</v>
      </c>
      <c r="W19" s="902">
        <v>1.4871577146694968</v>
      </c>
      <c r="X19" s="902">
        <v>1.4755937435154247</v>
      </c>
      <c r="Y19" s="902">
        <v>1.4662140336047924</v>
      </c>
      <c r="Z19" s="902">
        <v>1.4577338992440556</v>
      </c>
      <c r="AA19" s="902">
        <v>1.4494771354802538</v>
      </c>
      <c r="AB19" s="902">
        <v>1.4403006907999631</v>
      </c>
      <c r="AC19" s="902">
        <v>1.4304040614578857</v>
      </c>
      <c r="AD19" s="902">
        <v>1.4198774860987371</v>
      </c>
      <c r="AE19" s="902">
        <v>1.408594572653703</v>
      </c>
      <c r="AF19" s="902">
        <v>1.3968411965911036</v>
      </c>
      <c r="AG19" s="902">
        <v>1.3843325154921517</v>
      </c>
      <c r="AH19" s="902">
        <v>1.3711099297784939</v>
      </c>
      <c r="AI19" s="902">
        <v>1.3573198976315772</v>
      </c>
      <c r="AJ19" s="902">
        <v>1.343036315265318</v>
      </c>
      <c r="AK19" s="902">
        <v>1.3279981089754511</v>
      </c>
      <c r="AL19" s="902">
        <v>1.314224846854982</v>
      </c>
      <c r="AM19" s="902">
        <v>1.2992214019516612</v>
      </c>
      <c r="AN19" s="902">
        <v>1.2834963510803696</v>
      </c>
      <c r="AO19" s="902">
        <v>1.2670357814409945</v>
      </c>
    </row>
    <row r="20" spans="1:41" ht="25.15" customHeight="1" x14ac:dyDescent="0.2">
      <c r="A20" s="219"/>
      <c r="B20" s="968"/>
      <c r="C20" s="286" t="s">
        <v>228</v>
      </c>
      <c r="D20" s="419" t="s">
        <v>229</v>
      </c>
      <c r="E20" s="420" t="s">
        <v>230</v>
      </c>
      <c r="F20" s="556" t="s">
        <v>215</v>
      </c>
      <c r="G20" s="556">
        <v>1</v>
      </c>
      <c r="H20" s="887">
        <v>148.4414184559372</v>
      </c>
      <c r="I20" s="900">
        <v>150.28864738409393</v>
      </c>
      <c r="J20" s="900">
        <v>150.37646748327055</v>
      </c>
      <c r="K20" s="900">
        <v>150.45699171647755</v>
      </c>
      <c r="L20" s="901">
        <v>149.50617621470639</v>
      </c>
      <c r="M20" s="901">
        <v>147.41222859490961</v>
      </c>
      <c r="N20" s="901">
        <v>146.28512165410811</v>
      </c>
      <c r="O20" s="901">
        <v>144.14499820665341</v>
      </c>
      <c r="P20" s="901">
        <v>142.96855120463914</v>
      </c>
      <c r="Q20" s="901">
        <v>142.84153607640741</v>
      </c>
      <c r="R20" s="901">
        <v>141.71599165961601</v>
      </c>
      <c r="S20" s="901">
        <v>141.50079381543628</v>
      </c>
      <c r="T20" s="901">
        <v>140.24787549607657</v>
      </c>
      <c r="U20" s="901">
        <v>139.01862686217811</v>
      </c>
      <c r="V20" s="901">
        <v>136.84187660160509</v>
      </c>
      <c r="W20" s="901">
        <v>134.64113517820863</v>
      </c>
      <c r="X20" s="901">
        <v>132.43510849418288</v>
      </c>
      <c r="Y20" s="901">
        <v>130.25162709215218</v>
      </c>
      <c r="Z20" s="901">
        <v>128.06734719128761</v>
      </c>
      <c r="AA20" s="901">
        <v>125.89181128056052</v>
      </c>
      <c r="AB20" s="901">
        <v>123.69243466202195</v>
      </c>
      <c r="AC20" s="901">
        <v>121.47740844042362</v>
      </c>
      <c r="AD20" s="901">
        <v>119.24784834793006</v>
      </c>
      <c r="AE20" s="901">
        <v>117.00539825844919</v>
      </c>
      <c r="AF20" s="901">
        <v>114.7506860032413</v>
      </c>
      <c r="AG20" s="901">
        <v>112.48510970399882</v>
      </c>
      <c r="AH20" s="901">
        <v>110.21245356671142</v>
      </c>
      <c r="AI20" s="901">
        <v>107.93418109720702</v>
      </c>
      <c r="AJ20" s="901">
        <v>105.65248622147691</v>
      </c>
      <c r="AK20" s="901">
        <v>103.3634706399329</v>
      </c>
      <c r="AL20" s="901">
        <v>101.09338484424094</v>
      </c>
      <c r="AM20" s="901">
        <v>98.812081549879835</v>
      </c>
      <c r="AN20" s="901">
        <v>96.529374285457308</v>
      </c>
      <c r="AO20" s="901">
        <v>94.246481178052122</v>
      </c>
    </row>
    <row r="21" spans="1:41" ht="25.15" customHeight="1" x14ac:dyDescent="0.2">
      <c r="A21" s="220"/>
      <c r="B21" s="968"/>
      <c r="C21" s="290" t="s">
        <v>231</v>
      </c>
      <c r="D21" s="560" t="s">
        <v>232</v>
      </c>
      <c r="E21" s="409" t="s">
        <v>121</v>
      </c>
      <c r="F21" s="548" t="s">
        <v>215</v>
      </c>
      <c r="G21" s="548">
        <v>1</v>
      </c>
      <c r="H21" s="887">
        <v>31.077864663855586</v>
      </c>
      <c r="I21" s="558">
        <v>31.464602619000193</v>
      </c>
      <c r="J21" s="558">
        <v>31.482988735121733</v>
      </c>
      <c r="K21" s="558">
        <v>31.499847380423017</v>
      </c>
      <c r="L21" s="903">
        <v>31.300783562576843</v>
      </c>
      <c r="M21" s="903">
        <v>30.862392300770331</v>
      </c>
      <c r="N21" s="903">
        <v>30.626419906190183</v>
      </c>
      <c r="O21" s="903">
        <v>30.178361220442149</v>
      </c>
      <c r="P21" s="903">
        <v>29.932058934374663</v>
      </c>
      <c r="Q21" s="903">
        <v>29.905466902268611</v>
      </c>
      <c r="R21" s="903">
        <v>29.669821639497258</v>
      </c>
      <c r="S21" s="903">
        <v>29.62476757340885</v>
      </c>
      <c r="T21" s="903">
        <v>29.362455165127162</v>
      </c>
      <c r="U21" s="903">
        <v>29.105098269188677</v>
      </c>
      <c r="V21" s="903">
        <v>28.649371352073686</v>
      </c>
      <c r="W21" s="903">
        <v>28.188621617748304</v>
      </c>
      <c r="X21" s="903">
        <v>27.726765355229787</v>
      </c>
      <c r="Y21" s="903">
        <v>27.269629198662415</v>
      </c>
      <c r="Z21" s="903">
        <v>26.812325867468509</v>
      </c>
      <c r="AA21" s="903">
        <v>26.356853188022214</v>
      </c>
      <c r="AB21" s="903">
        <v>25.896389190798423</v>
      </c>
      <c r="AC21" s="903">
        <v>25.432648774829829</v>
      </c>
      <c r="AD21" s="903">
        <v>24.965865531074883</v>
      </c>
      <c r="AE21" s="903">
        <v>24.496383622849759</v>
      </c>
      <c r="AF21" s="903">
        <v>24.024334493623154</v>
      </c>
      <c r="AG21" s="903">
        <v>23.550010855747132</v>
      </c>
      <c r="AH21" s="903">
        <v>23.074204974903548</v>
      </c>
      <c r="AI21" s="903">
        <v>22.597223252341639</v>
      </c>
      <c r="AJ21" s="903">
        <v>22.119525010909097</v>
      </c>
      <c r="AK21" s="903">
        <v>21.640294098158169</v>
      </c>
      <c r="AL21" s="903">
        <v>21.165026346962453</v>
      </c>
      <c r="AM21" s="903">
        <v>20.687410087451923</v>
      </c>
      <c r="AN21" s="903">
        <v>20.209499891168118</v>
      </c>
      <c r="AO21" s="903">
        <v>19.731550786585512</v>
      </c>
    </row>
    <row r="22" spans="1:41" ht="25.15" customHeight="1" x14ac:dyDescent="0.2">
      <c r="A22" s="220"/>
      <c r="B22" s="968"/>
      <c r="C22" s="290" t="s">
        <v>233</v>
      </c>
      <c r="D22" s="560" t="s">
        <v>234</v>
      </c>
      <c r="E22" s="409" t="s">
        <v>121</v>
      </c>
      <c r="F22" s="548" t="s">
        <v>215</v>
      </c>
      <c r="G22" s="548">
        <v>1</v>
      </c>
      <c r="H22" s="887">
        <v>65.605470858972737</v>
      </c>
      <c r="I22" s="558">
        <v>66.421875908699562</v>
      </c>
      <c r="J22" s="558">
        <v>66.460689058137859</v>
      </c>
      <c r="K22" s="558">
        <v>66.4962777118307</v>
      </c>
      <c r="L22" s="903">
        <v>66.076053361089777</v>
      </c>
      <c r="M22" s="903">
        <v>65.150608017197627</v>
      </c>
      <c r="N22" s="903">
        <v>64.652469543927467</v>
      </c>
      <c r="O22" s="903">
        <v>63.706616237437601</v>
      </c>
      <c r="P22" s="903">
        <v>63.18667133047969</v>
      </c>
      <c r="Q22" s="903">
        <v>63.130535466375633</v>
      </c>
      <c r="R22" s="903">
        <v>62.633087569391229</v>
      </c>
      <c r="S22" s="903">
        <v>62.537978293003945</v>
      </c>
      <c r="T22" s="903">
        <v>61.984235967280846</v>
      </c>
      <c r="U22" s="903">
        <v>61.440954743829074</v>
      </c>
      <c r="V22" s="903">
        <v>60.478913776606205</v>
      </c>
      <c r="W22" s="903">
        <v>59.506269626323927</v>
      </c>
      <c r="X22" s="903">
        <v>58.531289591516945</v>
      </c>
      <c r="Y22" s="903">
        <v>57.566273715341147</v>
      </c>
      <c r="Z22" s="903">
        <v>56.600904932998588</v>
      </c>
      <c r="AA22" s="903">
        <v>55.639400662300574</v>
      </c>
      <c r="AB22" s="903">
        <v>54.667359703945891</v>
      </c>
      <c r="AC22" s="903">
        <v>53.688402215230802</v>
      </c>
      <c r="AD22" s="903">
        <v>52.703021307409351</v>
      </c>
      <c r="AE22" s="903">
        <v>51.711943510333413</v>
      </c>
      <c r="AF22" s="903">
        <v>50.715446301582219</v>
      </c>
      <c r="AG22" s="903">
        <v>49.714147597859224</v>
      </c>
      <c r="AH22" s="903">
        <v>48.709719874531238</v>
      </c>
      <c r="AI22" s="903">
        <v>47.702809945607065</v>
      </c>
      <c r="AJ22" s="903">
        <v>46.694387443074774</v>
      </c>
      <c r="AK22" s="903">
        <v>45.68272946652899</v>
      </c>
      <c r="AL22" s="903">
        <v>44.679437736594167</v>
      </c>
      <c r="AM22" s="903">
        <v>43.671188298159215</v>
      </c>
      <c r="AN22" s="903">
        <v>42.662318358263761</v>
      </c>
      <c r="AO22" s="903">
        <v>41.653366282826148</v>
      </c>
    </row>
    <row r="23" spans="1:41" ht="25.15" customHeight="1" x14ac:dyDescent="0.2">
      <c r="A23" s="220"/>
      <c r="B23" s="968"/>
      <c r="C23" s="290" t="s">
        <v>235</v>
      </c>
      <c r="D23" s="560" t="s">
        <v>236</v>
      </c>
      <c r="E23" s="409" t="s">
        <v>121</v>
      </c>
      <c r="F23" s="548" t="s">
        <v>215</v>
      </c>
      <c r="G23" s="548">
        <v>1</v>
      </c>
      <c r="H23" s="887">
        <v>17.778770038525455</v>
      </c>
      <c r="I23" s="558">
        <v>18.000011917401459</v>
      </c>
      <c r="J23" s="558">
        <v>18.010530095981682</v>
      </c>
      <c r="K23" s="558">
        <v>18.020174451577361</v>
      </c>
      <c r="L23" s="903">
        <v>17.906295654602157</v>
      </c>
      <c r="M23" s="903">
        <v>17.655504375508208</v>
      </c>
      <c r="N23" s="903">
        <v>17.520511222533969</v>
      </c>
      <c r="O23" s="903">
        <v>17.26418948280573</v>
      </c>
      <c r="P23" s="903">
        <v>17.123286890194535</v>
      </c>
      <c r="Q23" s="903">
        <v>17.10807433847053</v>
      </c>
      <c r="R23" s="903">
        <v>16.973268328379618</v>
      </c>
      <c r="S23" s="903">
        <v>16.94749416760795</v>
      </c>
      <c r="T23" s="903">
        <v>16.797432635532491</v>
      </c>
      <c r="U23" s="903">
        <v>16.650206012332717</v>
      </c>
      <c r="V23" s="903">
        <v>16.389497493668731</v>
      </c>
      <c r="W23" s="903">
        <v>16.125915562912411</v>
      </c>
      <c r="X23" s="903">
        <v>15.861700618578753</v>
      </c>
      <c r="Y23" s="903">
        <v>15.600185913761889</v>
      </c>
      <c r="Z23" s="903">
        <v>15.338575573055184</v>
      </c>
      <c r="AA23" s="903">
        <v>15.07801249659245</v>
      </c>
      <c r="AB23" s="903">
        <v>14.814594027974719</v>
      </c>
      <c r="AC23" s="903">
        <v>14.549301212581755</v>
      </c>
      <c r="AD23" s="903">
        <v>14.282267681214073</v>
      </c>
      <c r="AE23" s="903">
        <v>14.013690320000125</v>
      </c>
      <c r="AF23" s="903">
        <v>13.743644324041892</v>
      </c>
      <c r="AG23" s="903">
        <v>13.472297145822075</v>
      </c>
      <c r="AH23" s="903">
        <v>13.200102018196898</v>
      </c>
      <c r="AI23" s="903">
        <v>12.927234224681131</v>
      </c>
      <c r="AJ23" s="903">
        <v>12.653956530923921</v>
      </c>
      <c r="AK23" s="903">
        <v>12.379802039123827</v>
      </c>
      <c r="AL23" s="903">
        <v>12.10791476029598</v>
      </c>
      <c r="AM23" s="903">
        <v>11.83468396608462</v>
      </c>
      <c r="AN23" s="903">
        <v>11.561285018933718</v>
      </c>
      <c r="AO23" s="903">
        <v>11.287863813442211</v>
      </c>
    </row>
    <row r="24" spans="1:41" ht="25.15" customHeight="1" x14ac:dyDescent="0.2">
      <c r="A24" s="220"/>
      <c r="B24" s="968"/>
      <c r="C24" s="290" t="s">
        <v>237</v>
      </c>
      <c r="D24" s="560" t="s">
        <v>238</v>
      </c>
      <c r="E24" s="409" t="s">
        <v>121</v>
      </c>
      <c r="F24" s="548" t="s">
        <v>215</v>
      </c>
      <c r="G24" s="548">
        <v>1</v>
      </c>
      <c r="H24" s="887">
        <v>14.268262031874038</v>
      </c>
      <c r="I24" s="558">
        <v>14.445818583501991</v>
      </c>
      <c r="J24" s="558">
        <v>14.454259894557563</v>
      </c>
      <c r="K24" s="558">
        <v>14.461999923393615</v>
      </c>
      <c r="L24" s="903">
        <v>14.370607070479952</v>
      </c>
      <c r="M24" s="903">
        <v>14.169335797064116</v>
      </c>
      <c r="N24" s="903">
        <v>14.060997724465643</v>
      </c>
      <c r="O24" s="903">
        <v>13.855288007821395</v>
      </c>
      <c r="P24" s="903">
        <v>13.742207344311467</v>
      </c>
      <c r="Q24" s="903">
        <v>13.729998587816995</v>
      </c>
      <c r="R24" s="903">
        <v>13.621810705793626</v>
      </c>
      <c r="S24" s="903">
        <v>13.601125783341459</v>
      </c>
      <c r="T24" s="903">
        <v>13.480694659258216</v>
      </c>
      <c r="U24" s="903">
        <v>13.362538676964146</v>
      </c>
      <c r="V24" s="903">
        <v>13.153308373057927</v>
      </c>
      <c r="W24" s="903">
        <v>12.941772026800624</v>
      </c>
      <c r="X24" s="903">
        <v>12.72972765869639</v>
      </c>
      <c r="Y24" s="903">
        <v>12.519850354168033</v>
      </c>
      <c r="Z24" s="903">
        <v>12.309896297539677</v>
      </c>
      <c r="AA24" s="903">
        <v>12.100782717536937</v>
      </c>
      <c r="AB24" s="903">
        <v>11.889377556992741</v>
      </c>
      <c r="AC24" s="903">
        <v>11.676468148917944</v>
      </c>
      <c r="AD24" s="903">
        <v>11.462161738036063</v>
      </c>
      <c r="AE24" s="903">
        <v>11.246616334314325</v>
      </c>
      <c r="AF24" s="903">
        <v>11.029892285201756</v>
      </c>
      <c r="AG24" s="903">
        <v>10.81212397884196</v>
      </c>
      <c r="AH24" s="903">
        <v>10.593675154972841</v>
      </c>
      <c r="AI24" s="903">
        <v>10.374686486493209</v>
      </c>
      <c r="AJ24" s="903">
        <v>10.155368854646643</v>
      </c>
      <c r="AK24" s="903">
        <v>9.9353475529625221</v>
      </c>
      <c r="AL24" s="903">
        <v>9.7171457915896831</v>
      </c>
      <c r="AM24" s="903">
        <v>9.4978657987365853</v>
      </c>
      <c r="AN24" s="903">
        <v>9.2784508555917835</v>
      </c>
      <c r="AO24" s="903">
        <v>9.0590180491282357</v>
      </c>
    </row>
    <row r="25" spans="1:41" ht="25.15" customHeight="1" x14ac:dyDescent="0.2">
      <c r="A25" s="220"/>
      <c r="B25" s="968"/>
      <c r="C25" s="290" t="s">
        <v>239</v>
      </c>
      <c r="D25" s="560" t="s">
        <v>240</v>
      </c>
      <c r="E25" s="409" t="s">
        <v>121</v>
      </c>
      <c r="F25" s="548" t="s">
        <v>215</v>
      </c>
      <c r="G25" s="548">
        <v>1</v>
      </c>
      <c r="H25" s="887">
        <v>18.370582543181733</v>
      </c>
      <c r="I25" s="558">
        <v>18.599189032218547</v>
      </c>
      <c r="J25" s="558">
        <v>18.610057335672231</v>
      </c>
      <c r="K25" s="558">
        <v>18.620022728675362</v>
      </c>
      <c r="L25" s="903">
        <v>18.502353180376019</v>
      </c>
      <c r="M25" s="903">
        <v>18.243213662640986</v>
      </c>
      <c r="N25" s="903">
        <v>18.103726912201903</v>
      </c>
      <c r="O25" s="903">
        <v>17.838872838096329</v>
      </c>
      <c r="P25" s="903">
        <v>17.693279936984318</v>
      </c>
      <c r="Q25" s="903">
        <v>17.677560995992749</v>
      </c>
      <c r="R25" s="903">
        <v>17.538267617973585</v>
      </c>
      <c r="S25" s="903">
        <v>17.511635497365063</v>
      </c>
      <c r="T25" s="903">
        <v>17.356578777717143</v>
      </c>
      <c r="U25" s="903">
        <v>17.204451334244698</v>
      </c>
      <c r="V25" s="903">
        <v>16.935064455880834</v>
      </c>
      <c r="W25" s="903">
        <v>16.662708516445342</v>
      </c>
      <c r="X25" s="903">
        <v>16.389698491932634</v>
      </c>
      <c r="Y25" s="903">
        <v>16.119478591417373</v>
      </c>
      <c r="Z25" s="903">
        <v>15.849159871523463</v>
      </c>
      <c r="AA25" s="903">
        <v>15.579923276782006</v>
      </c>
      <c r="AB25" s="903">
        <v>15.307736240746644</v>
      </c>
      <c r="AC25" s="903">
        <v>15.033612465438859</v>
      </c>
      <c r="AD25" s="903">
        <v>14.757690029907197</v>
      </c>
      <c r="AE25" s="903">
        <v>14.4801723741459</v>
      </c>
      <c r="AF25" s="903">
        <v>14.201137196321085</v>
      </c>
      <c r="AG25" s="903">
        <v>13.920757523005955</v>
      </c>
      <c r="AH25" s="903">
        <v>13.639501674088695</v>
      </c>
      <c r="AI25" s="903">
        <v>13.357550767850807</v>
      </c>
      <c r="AJ25" s="903">
        <v>13.075176316778064</v>
      </c>
      <c r="AK25" s="903">
        <v>12.791895881163892</v>
      </c>
      <c r="AL25" s="903">
        <v>12.510958128590191</v>
      </c>
      <c r="AM25" s="903">
        <v>12.228632138236405</v>
      </c>
      <c r="AN25" s="903">
        <v>11.946132397536054</v>
      </c>
      <c r="AO25" s="903">
        <v>11.663609657568459</v>
      </c>
    </row>
    <row r="26" spans="1:41" ht="25.15" customHeight="1" x14ac:dyDescent="0.2">
      <c r="A26" s="220"/>
      <c r="B26" s="968"/>
      <c r="C26" s="290" t="s">
        <v>241</v>
      </c>
      <c r="D26" s="560" t="s">
        <v>242</v>
      </c>
      <c r="E26" s="409" t="s">
        <v>121</v>
      </c>
      <c r="F26" s="548" t="s">
        <v>215</v>
      </c>
      <c r="G26" s="548">
        <v>1</v>
      </c>
      <c r="H26" s="887">
        <v>1.3404683195276368</v>
      </c>
      <c r="I26" s="558">
        <v>1.3571493232721821</v>
      </c>
      <c r="J26" s="558">
        <v>1.3579423637994723</v>
      </c>
      <c r="K26" s="558">
        <v>1.3586695205774864</v>
      </c>
      <c r="L26" s="903">
        <v>1.3500833855816237</v>
      </c>
      <c r="M26" s="903">
        <v>1.3311744417283211</v>
      </c>
      <c r="N26" s="903">
        <v>1.3209963447889377</v>
      </c>
      <c r="O26" s="903">
        <v>1.3016704200501974</v>
      </c>
      <c r="P26" s="903">
        <v>1.2910467682944613</v>
      </c>
      <c r="Q26" s="903">
        <v>1.2898997854828822</v>
      </c>
      <c r="R26" s="903">
        <v>1.2797357985806825</v>
      </c>
      <c r="S26" s="903">
        <v>1.2777925007090094</v>
      </c>
      <c r="T26" s="903">
        <v>1.2664782911607084</v>
      </c>
      <c r="U26" s="903">
        <v>1.2553778256187906</v>
      </c>
      <c r="V26" s="903">
        <v>1.2357211503177001</v>
      </c>
      <c r="W26" s="903">
        <v>1.2158478279780138</v>
      </c>
      <c r="X26" s="903">
        <v>1.1959267782283654</v>
      </c>
      <c r="Y26" s="903">
        <v>1.1762093188013067</v>
      </c>
      <c r="Z26" s="903">
        <v>1.1564846487021792</v>
      </c>
      <c r="AA26" s="903">
        <v>1.1368389393263285</v>
      </c>
      <c r="AB26" s="903">
        <v>1.116977941563525</v>
      </c>
      <c r="AC26" s="903">
        <v>1.0969756234244206</v>
      </c>
      <c r="AD26" s="903">
        <v>1.0768420602884832</v>
      </c>
      <c r="AE26" s="903">
        <v>1.0565920968056612</v>
      </c>
      <c r="AF26" s="903">
        <v>1.0362314024711885</v>
      </c>
      <c r="AG26" s="903">
        <v>1.0157726027224601</v>
      </c>
      <c r="AH26" s="903">
        <v>0.99524987001819065</v>
      </c>
      <c r="AI26" s="903">
        <v>0.97467642023315537</v>
      </c>
      <c r="AJ26" s="903">
        <v>0.95407206514439924</v>
      </c>
      <c r="AK26" s="903">
        <v>0.9334016019954926</v>
      </c>
      <c r="AL26" s="903">
        <v>0.91290208020846519</v>
      </c>
      <c r="AM26" s="903">
        <v>0.89230126121108522</v>
      </c>
      <c r="AN26" s="903">
        <v>0.87168776396387126</v>
      </c>
      <c r="AO26" s="903">
        <v>0.85107258850155232</v>
      </c>
    </row>
    <row r="27" spans="1:41" ht="25.15" customHeight="1" x14ac:dyDescent="0.2">
      <c r="A27" s="221"/>
      <c r="B27" s="968"/>
      <c r="C27" s="286" t="s">
        <v>243</v>
      </c>
      <c r="D27" s="419" t="s">
        <v>244</v>
      </c>
      <c r="E27" s="420" t="s">
        <v>245</v>
      </c>
      <c r="F27" s="556" t="s">
        <v>215</v>
      </c>
      <c r="G27" s="556">
        <v>1</v>
      </c>
      <c r="H27" s="887">
        <v>137.30360388359557</v>
      </c>
      <c r="I27" s="558">
        <v>140.59799136991916</v>
      </c>
      <c r="J27" s="558">
        <v>140.84049450672322</v>
      </c>
      <c r="K27" s="558">
        <v>141.10513663874536</v>
      </c>
      <c r="L27" s="901">
        <v>140.40222724244614</v>
      </c>
      <c r="M27" s="901">
        <v>138.43674177819025</v>
      </c>
      <c r="N27" s="901">
        <v>137.40568722271388</v>
      </c>
      <c r="O27" s="901">
        <v>135.39445942377512</v>
      </c>
      <c r="P27" s="901">
        <v>134.3123356338445</v>
      </c>
      <c r="Q27" s="901">
        <v>134.32076288787158</v>
      </c>
      <c r="R27" s="901">
        <v>133.39028114438611</v>
      </c>
      <c r="S27" s="901">
        <v>133.43115275093882</v>
      </c>
      <c r="T27" s="901">
        <v>132.46671371607357</v>
      </c>
      <c r="U27" s="901">
        <v>131.63471728379628</v>
      </c>
      <c r="V27" s="901">
        <v>129.90291237679378</v>
      </c>
      <c r="W27" s="901">
        <v>128.18122622648912</v>
      </c>
      <c r="X27" s="901">
        <v>126.51269882532557</v>
      </c>
      <c r="Y27" s="901">
        <v>124.9679840841011</v>
      </c>
      <c r="Z27" s="901">
        <v>123.48509865662375</v>
      </c>
      <c r="AA27" s="901">
        <v>122.04134036572863</v>
      </c>
      <c r="AB27" s="901">
        <v>120.5703355482047</v>
      </c>
      <c r="AC27" s="901">
        <v>119.08268216532319</v>
      </c>
      <c r="AD27" s="901">
        <v>117.58093464256496</v>
      </c>
      <c r="AE27" s="901">
        <v>116.05808894200469</v>
      </c>
      <c r="AF27" s="901">
        <v>114.52591553458173</v>
      </c>
      <c r="AG27" s="901">
        <v>112.97031391590575</v>
      </c>
      <c r="AH27" s="901">
        <v>111.39320572777915</v>
      </c>
      <c r="AI27" s="901">
        <v>109.80069326946261</v>
      </c>
      <c r="AJ27" s="901">
        <v>108.19595112885519</v>
      </c>
      <c r="AK27" s="901">
        <v>106.56412446748648</v>
      </c>
      <c r="AL27" s="901">
        <v>105.01292955004784</v>
      </c>
      <c r="AM27" s="901">
        <v>103.4083974672853</v>
      </c>
      <c r="AN27" s="901">
        <v>101.77744461547505</v>
      </c>
      <c r="AO27" s="901">
        <v>100.11859254281535</v>
      </c>
    </row>
    <row r="28" spans="1:41" ht="25.15" customHeight="1" x14ac:dyDescent="0.2">
      <c r="A28" s="221"/>
      <c r="B28" s="968"/>
      <c r="C28" s="290" t="s">
        <v>246</v>
      </c>
      <c r="D28" s="503" t="s">
        <v>247</v>
      </c>
      <c r="E28" s="409" t="s">
        <v>121</v>
      </c>
      <c r="F28" s="436" t="s">
        <v>72</v>
      </c>
      <c r="G28" s="436">
        <v>2</v>
      </c>
      <c r="H28" s="885">
        <v>2.9472181728404011E-2</v>
      </c>
      <c r="I28" s="422">
        <v>2.9886152144525353E-2</v>
      </c>
      <c r="J28" s="422">
        <v>3.0084221117863033E-2</v>
      </c>
      <c r="K28" s="422">
        <v>3.0272359982285453E-2</v>
      </c>
      <c r="L28" s="895">
        <v>3.0394902766397121E-2</v>
      </c>
      <c r="M28" s="895">
        <v>3.0395442517710841E-2</v>
      </c>
      <c r="N28" s="895">
        <v>3.0395405160624302E-2</v>
      </c>
      <c r="O28" s="895">
        <v>3.0397844114539684E-2</v>
      </c>
      <c r="P28" s="895">
        <v>3.0424679504114153E-2</v>
      </c>
      <c r="Q28" s="895">
        <v>3.0511151394737306E-2</v>
      </c>
      <c r="R28" s="895">
        <v>3.0609514796443534E-2</v>
      </c>
      <c r="S28" s="895">
        <v>3.0708901005132579E-2</v>
      </c>
      <c r="T28" s="895">
        <v>3.082858103116571E-2</v>
      </c>
      <c r="U28" s="895">
        <v>3.1018017501824424E-2</v>
      </c>
      <c r="V28" s="895">
        <v>3.1247668592113798E-2</v>
      </c>
      <c r="W28" s="895">
        <v>3.1492613830097195E-2</v>
      </c>
      <c r="X28" s="895">
        <v>3.1774953400109093E-2</v>
      </c>
      <c r="Y28" s="895">
        <v>3.2113631565632683E-2</v>
      </c>
      <c r="Z28" s="895">
        <v>3.2488938718706208E-2</v>
      </c>
      <c r="AA28" s="895">
        <v>3.2881240885760318E-2</v>
      </c>
      <c r="AB28" s="895">
        <v>3.3273574973730846E-2</v>
      </c>
      <c r="AC28" s="895">
        <v>3.366595309669141E-2</v>
      </c>
      <c r="AD28" s="895">
        <v>3.4058382156091443E-2</v>
      </c>
      <c r="AE28" s="895">
        <v>3.4451883611468295E-2</v>
      </c>
      <c r="AF28" s="895">
        <v>3.4848530980075919E-2</v>
      </c>
      <c r="AG28" s="895">
        <v>3.5245294417576713E-2</v>
      </c>
      <c r="AH28" s="895">
        <v>3.5642813454163959E-2</v>
      </c>
      <c r="AI28" s="895">
        <v>3.6043705261663804E-2</v>
      </c>
      <c r="AJ28" s="895">
        <v>3.6448433024881169E-2</v>
      </c>
      <c r="AK28" s="895">
        <v>3.6864824852987622E-2</v>
      </c>
      <c r="AL28" s="895">
        <v>3.731490411033931E-2</v>
      </c>
      <c r="AM28" s="895">
        <v>3.7765026564017729E-2</v>
      </c>
      <c r="AN28" s="895">
        <v>3.8215200985535686E-2</v>
      </c>
      <c r="AO28" s="895">
        <v>3.86654084180693E-2</v>
      </c>
    </row>
    <row r="29" spans="1:41" ht="25.15" customHeight="1" thickBot="1" x14ac:dyDescent="0.25">
      <c r="A29" s="221"/>
      <c r="B29" s="969"/>
      <c r="C29" s="302" t="s">
        <v>248</v>
      </c>
      <c r="D29" s="561" t="s">
        <v>249</v>
      </c>
      <c r="E29" s="562" t="s">
        <v>121</v>
      </c>
      <c r="F29" s="563" t="s">
        <v>72</v>
      </c>
      <c r="G29" s="563">
        <v>2</v>
      </c>
      <c r="H29" s="888">
        <v>1.3253604343925272E-2</v>
      </c>
      <c r="I29" s="307">
        <v>1.3439766337493417E-2</v>
      </c>
      <c r="J29" s="307">
        <v>1.3528837714346905E-2</v>
      </c>
      <c r="K29" s="307">
        <v>1.3613443533276384E-2</v>
      </c>
      <c r="L29" s="904">
        <v>1.3668550874524007E-2</v>
      </c>
      <c r="M29" s="904">
        <v>1.3668793600034528E-2</v>
      </c>
      <c r="N29" s="904">
        <v>1.3668776800598064E-2</v>
      </c>
      <c r="O29" s="904">
        <v>1.3669873595212913E-2</v>
      </c>
      <c r="P29" s="904">
        <v>1.3681941437326289E-2</v>
      </c>
      <c r="Q29" s="904">
        <v>1.3720827741562323E-2</v>
      </c>
      <c r="R29" s="904">
        <v>1.3765061643896079E-2</v>
      </c>
      <c r="S29" s="904">
        <v>1.3809755501288315E-2</v>
      </c>
      <c r="T29" s="904">
        <v>1.3863575463703421E-2</v>
      </c>
      <c r="U29" s="904">
        <v>1.3948764814582066E-2</v>
      </c>
      <c r="V29" s="904">
        <v>1.4052038631087921E-2</v>
      </c>
      <c r="W29" s="904">
        <v>1.4162190207244628E-2</v>
      </c>
      <c r="X29" s="904">
        <v>1.4289157969117694E-2</v>
      </c>
      <c r="Y29" s="904">
        <v>1.4441461128997099E-2</v>
      </c>
      <c r="Z29" s="904">
        <v>1.4610236300109986E-2</v>
      </c>
      <c r="AA29" s="904">
        <v>1.4786654108377933E-2</v>
      </c>
      <c r="AB29" s="904">
        <v>1.4963086271443242E-2</v>
      </c>
      <c r="AC29" s="904">
        <v>1.5139538236990109E-2</v>
      </c>
      <c r="AD29" s="904">
        <v>1.531601310859197E-2</v>
      </c>
      <c r="AE29" s="904">
        <v>1.549297023536271E-2</v>
      </c>
      <c r="AF29" s="904">
        <v>1.5671342075494182E-2</v>
      </c>
      <c r="AG29" s="904">
        <v>1.5849766111666004E-2</v>
      </c>
      <c r="AH29" s="904">
        <v>1.6028529939829703E-2</v>
      </c>
      <c r="AI29" s="904">
        <v>1.6208810498978241E-2</v>
      </c>
      <c r="AJ29" s="904">
        <v>1.6390816082756082E-2</v>
      </c>
      <c r="AK29" s="904">
        <v>1.6578066982354329E-2</v>
      </c>
      <c r="AL29" s="904">
        <v>1.6780467077987495E-2</v>
      </c>
      <c r="AM29" s="904">
        <v>1.6982886598956349E-2</v>
      </c>
      <c r="AN29" s="904">
        <v>1.7185329489799554E-2</v>
      </c>
      <c r="AO29" s="904">
        <v>1.7387787225656429E-2</v>
      </c>
    </row>
    <row r="30" spans="1:41" ht="25.15" customHeight="1" x14ac:dyDescent="0.2">
      <c r="A30" s="221"/>
      <c r="B30" s="970" t="s">
        <v>250</v>
      </c>
      <c r="C30" s="497" t="s">
        <v>251</v>
      </c>
      <c r="D30" s="447" t="s">
        <v>252</v>
      </c>
      <c r="E30" s="564" t="s">
        <v>121</v>
      </c>
      <c r="F30" s="448" t="s">
        <v>72</v>
      </c>
      <c r="G30" s="448">
        <v>2</v>
      </c>
      <c r="H30" s="860">
        <v>9.4939077966272635E-3</v>
      </c>
      <c r="I30" s="537">
        <v>9.5375286102659575E-3</v>
      </c>
      <c r="J30" s="537">
        <v>9.5577124429179657E-3</v>
      </c>
      <c r="K30" s="537">
        <v>9.5769509345873353E-3</v>
      </c>
      <c r="L30" s="859">
        <v>9.5953303448048505E-3</v>
      </c>
      <c r="M30" s="859">
        <v>9.6129255711483799E-3</v>
      </c>
      <c r="N30" s="859">
        <v>9.6298020665861756E-3</v>
      </c>
      <c r="O30" s="859">
        <v>9.6460173680491118E-3</v>
      </c>
      <c r="P30" s="859">
        <v>9.6616223272490264E-3</v>
      </c>
      <c r="Q30" s="859">
        <v>9.6766621108136733E-3</v>
      </c>
      <c r="R30" s="859">
        <v>9.6911770198061346E-3</v>
      </c>
      <c r="S30" s="859">
        <v>9.7052031664507307E-3</v>
      </c>
      <c r="T30" s="859">
        <v>9.718773036951343E-3</v>
      </c>
      <c r="U30" s="859">
        <v>9.7319159626873594E-3</v>
      </c>
      <c r="V30" s="859">
        <v>9.7446585171424224E-3</v>
      </c>
      <c r="W30" s="859">
        <v>9.7570248521998588E-3</v>
      </c>
      <c r="X30" s="859">
        <v>9.7690369846029513E-3</v>
      </c>
      <c r="Y30" s="859">
        <v>9.7807150411975147E-3</v>
      </c>
      <c r="Z30" s="859">
        <v>9.7920774698828546E-3</v>
      </c>
      <c r="AA30" s="859">
        <v>9.8031412218753909E-3</v>
      </c>
      <c r="AB30" s="859">
        <v>9.8139219098479849E-3</v>
      </c>
      <c r="AC30" s="859">
        <v>9.8244339456824599E-3</v>
      </c>
      <c r="AD30" s="859">
        <v>9.834690660913652E-3</v>
      </c>
      <c r="AE30" s="859">
        <v>9.8447044124139096E-3</v>
      </c>
      <c r="AF30" s="859">
        <v>9.8544866754391777E-3</v>
      </c>
      <c r="AG30" s="859">
        <v>9.864048125810123E-3</v>
      </c>
      <c r="AH30" s="859">
        <v>9.8733987127178485E-3</v>
      </c>
      <c r="AI30" s="859">
        <v>9.882547723410632E-3</v>
      </c>
      <c r="AJ30" s="859">
        <v>9.8915038408257366E-3</v>
      </c>
      <c r="AK30" s="859">
        <v>9.9002751950710653E-3</v>
      </c>
      <c r="AL30" s="859">
        <v>9.9088694095287397E-3</v>
      </c>
      <c r="AM30" s="859">
        <v>9.9172936422417864E-3</v>
      </c>
      <c r="AN30" s="859">
        <v>9.9255546231521736E-3</v>
      </c>
      <c r="AO30" s="859">
        <v>9.9336586876800359E-3</v>
      </c>
    </row>
    <row r="31" spans="1:41" ht="25.15" customHeight="1" x14ac:dyDescent="0.2">
      <c r="A31" s="221"/>
      <c r="B31" s="971"/>
      <c r="C31" s="290" t="s">
        <v>253</v>
      </c>
      <c r="D31" s="447" t="s">
        <v>254</v>
      </c>
      <c r="E31" s="409" t="s">
        <v>121</v>
      </c>
      <c r="F31" s="436" t="s">
        <v>72</v>
      </c>
      <c r="G31" s="436">
        <v>2</v>
      </c>
      <c r="H31" s="885">
        <v>7.8160387616315241E-4</v>
      </c>
      <c r="I31" s="422">
        <v>7.3383392140598735E-4</v>
      </c>
      <c r="J31" s="422">
        <v>7.110552091976768E-4</v>
      </c>
      <c r="K31" s="422">
        <v>6.8898356396287824E-4</v>
      </c>
      <c r="L31" s="895">
        <v>6.675970378539496E-4</v>
      </c>
      <c r="M31" s="895">
        <v>6.4687436429961193E-4</v>
      </c>
      <c r="N31" s="895">
        <v>6.2679493685765966E-4</v>
      </c>
      <c r="O31" s="895">
        <v>6.0733878872409864E-4</v>
      </c>
      <c r="P31" s="895">
        <v>5.8848657287833303E-4</v>
      </c>
      <c r="Q31" s="895">
        <v>5.7021954284466078E-4</v>
      </c>
      <c r="R31" s="895">
        <v>5.5251953405094487E-4</v>
      </c>
      <c r="S31" s="895">
        <v>5.3536894576592406E-4</v>
      </c>
      <c r="T31" s="895">
        <v>5.1875072359720289E-4</v>
      </c>
      <c r="U31" s="895">
        <v>5.026483425325149E-4</v>
      </c>
      <c r="V31" s="895">
        <v>4.8704579050739801E-4</v>
      </c>
      <c r="W31" s="895">
        <v>4.7192755248294006E-4</v>
      </c>
      <c r="X31" s="895">
        <v>4.5727859501776177E-4</v>
      </c>
      <c r="Y31" s="895">
        <v>4.4308435131889683E-4</v>
      </c>
      <c r="Z31" s="895">
        <v>4.2933070675670249E-4</v>
      </c>
      <c r="AA31" s="895">
        <v>4.1600398482939731E-4</v>
      </c>
      <c r="AB31" s="895">
        <v>4.0309093356326927E-4</v>
      </c>
      <c r="AC31" s="895">
        <v>3.9057871233503139E-4</v>
      </c>
      <c r="AD31" s="895">
        <v>3.7845487910322025E-4</v>
      </c>
      <c r="AE31" s="895">
        <v>3.6670737803593998E-4</v>
      </c>
      <c r="AF31" s="895">
        <v>3.5532452752265123E-4</v>
      </c>
      <c r="AG31" s="895">
        <v>3.4429500855808089E-4</v>
      </c>
      <c r="AH31" s="895">
        <v>3.3360785348670398E-4</v>
      </c>
      <c r="AI31" s="895">
        <v>3.2325243509660523E-4</v>
      </c>
      <c r="AJ31" s="895">
        <v>3.1321845605187322E-4</v>
      </c>
      <c r="AK31" s="895">
        <v>3.0349593865302193E-4</v>
      </c>
      <c r="AL31" s="895">
        <v>2.9407521491525457E-4</v>
      </c>
      <c r="AM31" s="895">
        <v>2.8494691695470596E-4</v>
      </c>
      <c r="AN31" s="895">
        <v>2.7610196767310186E-4</v>
      </c>
      <c r="AO31" s="895">
        <v>2.6753157173157332E-4</v>
      </c>
    </row>
    <row r="32" spans="1:41" ht="25.15" customHeight="1" x14ac:dyDescent="0.2">
      <c r="A32" s="221"/>
      <c r="B32" s="971"/>
      <c r="C32" s="267" t="s">
        <v>255</v>
      </c>
      <c r="D32" s="447" t="s">
        <v>256</v>
      </c>
      <c r="E32" s="409" t="s">
        <v>121</v>
      </c>
      <c r="F32" s="436" t="s">
        <v>72</v>
      </c>
      <c r="G32" s="436">
        <v>2</v>
      </c>
      <c r="H32" s="885">
        <v>2.582286485139244E-2</v>
      </c>
      <c r="I32" s="422">
        <v>2.7890260216515653E-2</v>
      </c>
      <c r="J32" s="422">
        <v>2.8846851673916096E-2</v>
      </c>
      <c r="K32" s="422">
        <v>2.9772385981309039E-2</v>
      </c>
      <c r="L32" s="895">
        <v>3.0548793662056397E-2</v>
      </c>
      <c r="M32" s="895">
        <v>3.1053003730455275E-2</v>
      </c>
      <c r="N32" s="895">
        <v>3.1547902240659773E-2</v>
      </c>
      <c r="O32" s="895">
        <v>3.2038136373347105E-2</v>
      </c>
      <c r="P32" s="895">
        <v>3.2572802929469388E-2</v>
      </c>
      <c r="Q32" s="895">
        <v>3.3226781501421616E-2</v>
      </c>
      <c r="R32" s="895">
        <v>3.3896953135705017E-2</v>
      </c>
      <c r="S32" s="895">
        <v>3.4561603810796225E-2</v>
      </c>
      <c r="T32" s="895">
        <v>3.5260388966304512E-2</v>
      </c>
      <c r="U32" s="895">
        <v>3.6100890638642545E-2</v>
      </c>
      <c r="V32" s="895">
        <v>3.7019462571202297E-2</v>
      </c>
      <c r="W32" s="895">
        <v>3.7962990234702912E-2</v>
      </c>
      <c r="X32" s="895">
        <v>3.8979122047477797E-2</v>
      </c>
      <c r="Y32" s="895">
        <v>4.0108691996642944E-2</v>
      </c>
      <c r="Z32" s="895">
        <v>4.1309497235334593E-2</v>
      </c>
      <c r="AA32" s="895">
        <v>4.2538457806277651E-2</v>
      </c>
      <c r="AB32" s="895">
        <v>4.3760244656079403E-2</v>
      </c>
      <c r="AC32" s="895">
        <v>4.4975005881478E-2</v>
      </c>
      <c r="AD32" s="895">
        <v>4.6182880652546221E-2</v>
      </c>
      <c r="AE32" s="895">
        <v>4.7386197874105675E-2</v>
      </c>
      <c r="AF32" s="895">
        <v>4.8589530345311577E-2</v>
      </c>
      <c r="AG32" s="895">
        <v>4.9786494815878955E-2</v>
      </c>
      <c r="AH32" s="895">
        <v>5.0978583654502238E-2</v>
      </c>
      <c r="AI32" s="895">
        <v>5.2171537495177965E-2</v>
      </c>
      <c r="AJ32" s="895">
        <v>5.3366463908355997E-2</v>
      </c>
      <c r="AK32" s="895">
        <v>5.4580307121673992E-2</v>
      </c>
      <c r="AL32" s="895">
        <v>5.5860458977416552E-2</v>
      </c>
      <c r="AM32" s="895">
        <v>5.7134787442126939E-2</v>
      </c>
      <c r="AN32" s="895">
        <v>5.840339900319625E-2</v>
      </c>
      <c r="AO32" s="895">
        <v>5.9666357909342375E-2</v>
      </c>
    </row>
    <row r="33" spans="1:41" ht="25.15" customHeight="1" x14ac:dyDescent="0.2">
      <c r="A33" s="221"/>
      <c r="B33" s="971"/>
      <c r="C33" s="290" t="s">
        <v>257</v>
      </c>
      <c r="D33" s="447" t="s">
        <v>258</v>
      </c>
      <c r="E33" s="409" t="s">
        <v>121</v>
      </c>
      <c r="F33" s="436" t="s">
        <v>72</v>
      </c>
      <c r="G33" s="436">
        <v>2</v>
      </c>
      <c r="H33" s="885">
        <v>4.241186669929306E-2</v>
      </c>
      <c r="I33" s="422">
        <v>4.0878978970529355E-2</v>
      </c>
      <c r="J33" s="422">
        <v>4.0133438111502835E-2</v>
      </c>
      <c r="K33" s="422">
        <v>3.940149424502544E-2</v>
      </c>
      <c r="L33" s="895">
        <v>3.8682899392459717E-2</v>
      </c>
      <c r="M33" s="895">
        <v>3.7977410097742199E-2</v>
      </c>
      <c r="N33" s="895">
        <v>3.7284787344901794E-2</v>
      </c>
      <c r="O33" s="895">
        <v>3.6604796477082438E-2</v>
      </c>
      <c r="P33" s="895">
        <v>3.5937207117042673E-2</v>
      </c>
      <c r="Q33" s="895">
        <v>3.5281793089105007E-2</v>
      </c>
      <c r="R33" s="895">
        <v>3.463833234252886E-2</v>
      </c>
      <c r="S33" s="895">
        <v>3.400660687628098E-2</v>
      </c>
      <c r="T33" s="895">
        <v>3.3386402665177825E-2</v>
      </c>
      <c r="U33" s="895">
        <v>3.2777509587375013E-2</v>
      </c>
      <c r="V33" s="895">
        <v>3.2179721353179168E-2</v>
      </c>
      <c r="W33" s="895">
        <v>3.159283543515809E-2</v>
      </c>
      <c r="X33" s="895">
        <v>3.1016652999525548E-2</v>
      </c>
      <c r="Y33" s="895">
        <v>3.0450978838777443E-2</v>
      </c>
      <c r="Z33" s="895">
        <v>2.9895621305556581E-2</v>
      </c>
      <c r="AA33" s="895">
        <v>2.9350392247723595E-2</v>
      </c>
      <c r="AB33" s="895">
        <v>2.8815106944611975E-2</v>
      </c>
      <c r="AC33" s="895">
        <v>2.8289584044445749E-2</v>
      </c>
      <c r="AD33" s="895">
        <v>2.7773645502898417E-2</v>
      </c>
      <c r="AE33" s="895">
        <v>2.7267116522772552E-2</v>
      </c>
      <c r="AF33" s="895">
        <v>2.6769825494779423E-2</v>
      </c>
      <c r="AG33" s="895">
        <v>2.6281603939398698E-2</v>
      </c>
      <c r="AH33" s="895">
        <v>2.5802286449798487E-2</v>
      </c>
      <c r="AI33" s="895">
        <v>2.5331710635796395E-2</v>
      </c>
      <c r="AJ33" s="895">
        <v>2.4869717068842626E-2</v>
      </c>
      <c r="AK33" s="895">
        <v>2.4416149228006424E-2</v>
      </c>
      <c r="AL33" s="895">
        <v>2.3970853446947635E-2</v>
      </c>
      <c r="AM33" s="895">
        <v>2.3533678861855378E-2</v>
      </c>
      <c r="AN33" s="895">
        <v>2.31044773603362E-2</v>
      </c>
      <c r="AO33" s="895">
        <v>2.26831035312344E-2</v>
      </c>
    </row>
    <row r="34" spans="1:41" ht="25.15" customHeight="1" x14ac:dyDescent="0.2">
      <c r="A34" s="221"/>
      <c r="B34" s="971"/>
      <c r="C34" s="290" t="s">
        <v>259</v>
      </c>
      <c r="D34" s="447" t="s">
        <v>260</v>
      </c>
      <c r="E34" s="409" t="s">
        <v>121</v>
      </c>
      <c r="F34" s="436" t="s">
        <v>72</v>
      </c>
      <c r="G34" s="436">
        <v>2</v>
      </c>
      <c r="H34" s="885">
        <v>3.5499518995727036E-3</v>
      </c>
      <c r="I34" s="422">
        <v>3.4024182521669838E-3</v>
      </c>
      <c r="J34" s="422">
        <v>3.4062101203352754E-3</v>
      </c>
      <c r="K34" s="422">
        <v>3.4095111373472695E-3</v>
      </c>
      <c r="L34" s="895">
        <v>3.4084248390273656E-3</v>
      </c>
      <c r="M34" s="895">
        <v>3.3988889705080091E-3</v>
      </c>
      <c r="N34" s="895">
        <v>3.3895620150541598E-3</v>
      </c>
      <c r="O34" s="895">
        <v>3.3805901287860332E-3</v>
      </c>
      <c r="P34" s="895">
        <v>3.3735841363618201E-3</v>
      </c>
      <c r="Q34" s="895">
        <v>3.3710043624128397E-3</v>
      </c>
      <c r="R34" s="895">
        <v>3.3694439147308572E-3</v>
      </c>
      <c r="S34" s="895">
        <v>3.3681789068096988E-3</v>
      </c>
      <c r="T34" s="895">
        <v>3.3685081281027507E-3</v>
      </c>
      <c r="U34" s="895">
        <v>3.3739692183613734E-3</v>
      </c>
      <c r="V34" s="895">
        <v>3.3824559616095597E-3</v>
      </c>
      <c r="W34" s="895">
        <v>3.3922092778282645E-3</v>
      </c>
      <c r="X34" s="895">
        <v>3.4047913440237122E-3</v>
      </c>
      <c r="Y34" s="895">
        <v>3.4215397753693043E-3</v>
      </c>
      <c r="Z34" s="895">
        <v>3.4410552886505763E-3</v>
      </c>
      <c r="AA34" s="895">
        <v>3.4619097688420191E-3</v>
      </c>
      <c r="AB34" s="895">
        <v>3.4829306670282217E-3</v>
      </c>
      <c r="AC34" s="895">
        <v>3.5041148897544411E-3</v>
      </c>
      <c r="AD34" s="895">
        <v>3.5254591560150957E-3</v>
      </c>
      <c r="AE34" s="895">
        <v>3.5470324729593734E-3</v>
      </c>
      <c r="AF34" s="895">
        <v>3.5689779257757018E-3</v>
      </c>
      <c r="AG34" s="895">
        <v>3.5910776002742078E-3</v>
      </c>
      <c r="AH34" s="895">
        <v>3.6133732930630361E-3</v>
      </c>
      <c r="AI34" s="895">
        <v>3.6360469529712943E-3</v>
      </c>
      <c r="AJ34" s="895">
        <v>3.6591279464461904E-3</v>
      </c>
      <c r="AK34" s="895">
        <v>3.6831677573297378E-3</v>
      </c>
      <c r="AL34" s="895">
        <v>3.7097215764733227E-3</v>
      </c>
      <c r="AM34" s="895">
        <v>3.7364051170174959E-3</v>
      </c>
      <c r="AN34" s="895">
        <v>3.7632152615858249E-3</v>
      </c>
      <c r="AO34" s="895">
        <v>3.7901476278470289E-3</v>
      </c>
    </row>
    <row r="35" spans="1:41" ht="25.15" customHeight="1" x14ac:dyDescent="0.2">
      <c r="A35" s="221"/>
      <c r="B35" s="971"/>
      <c r="C35" s="290" t="s">
        <v>261</v>
      </c>
      <c r="D35" s="503" t="s">
        <v>262</v>
      </c>
      <c r="E35" s="409" t="s">
        <v>121</v>
      </c>
      <c r="F35" s="436" t="s">
        <v>72</v>
      </c>
      <c r="G35" s="436">
        <v>2</v>
      </c>
      <c r="H35" s="885">
        <v>0.54734658919103962</v>
      </c>
      <c r="I35" s="422">
        <v>0.59229597342411822</v>
      </c>
      <c r="J35" s="422">
        <v>0.58962097334095787</v>
      </c>
      <c r="K35" s="422">
        <v>0.58682673483390746</v>
      </c>
      <c r="L35" s="895">
        <v>0.56356835848666442</v>
      </c>
      <c r="M35" s="895">
        <v>0.54057764409544062</v>
      </c>
      <c r="N35" s="895">
        <v>0.51758324129226185</v>
      </c>
      <c r="O35" s="895">
        <v>0.4945805538270599</v>
      </c>
      <c r="P35" s="895">
        <v>0.47151907294677475</v>
      </c>
      <c r="Q35" s="895">
        <v>0.4560395244852824</v>
      </c>
      <c r="R35" s="895">
        <v>0.44053076820716253</v>
      </c>
      <c r="S35" s="895">
        <v>0.42501544150998494</v>
      </c>
      <c r="T35" s="895">
        <v>0.41332448649253301</v>
      </c>
      <c r="U35" s="895">
        <v>0.40147528305964597</v>
      </c>
      <c r="V35" s="895">
        <v>0.3856620816777081</v>
      </c>
      <c r="W35" s="895">
        <v>0.36981164758108109</v>
      </c>
      <c r="X35" s="895">
        <v>0.35387496202490953</v>
      </c>
      <c r="Y35" s="895">
        <v>0.3378100430543553</v>
      </c>
      <c r="Z35" s="895">
        <v>0.32166068011358429</v>
      </c>
      <c r="AA35" s="895">
        <v>0.31321496162126961</v>
      </c>
      <c r="AB35" s="895">
        <v>0.30476617607073891</v>
      </c>
      <c r="AC35" s="895">
        <v>0.29631435823922614</v>
      </c>
      <c r="AD35" s="895">
        <v>0.28785954939249736</v>
      </c>
      <c r="AE35" s="895">
        <v>0.27939952611473862</v>
      </c>
      <c r="AF35" s="895">
        <v>0.27092974433724959</v>
      </c>
      <c r="AG35" s="895">
        <v>0.26245697434721016</v>
      </c>
      <c r="AH35" s="895">
        <v>0.25397984840461396</v>
      </c>
      <c r="AI35" s="895">
        <v>0.24549260765678149</v>
      </c>
      <c r="AJ35" s="895">
        <v>0.23699427620976404</v>
      </c>
      <c r="AK35" s="895">
        <v>0.22846751672060428</v>
      </c>
      <c r="AL35" s="895">
        <v>0.21986353786710916</v>
      </c>
      <c r="AM35" s="895">
        <v>0.21125700904324637</v>
      </c>
      <c r="AN35" s="895">
        <v>0.20264797733855122</v>
      </c>
      <c r="AO35" s="895">
        <v>0.19403653075771149</v>
      </c>
    </row>
    <row r="36" spans="1:41" ht="25.15" customHeight="1" thickBot="1" x14ac:dyDescent="0.25">
      <c r="A36" s="221"/>
      <c r="B36" s="971"/>
      <c r="C36" s="286" t="s">
        <v>84</v>
      </c>
      <c r="D36" s="419" t="s">
        <v>263</v>
      </c>
      <c r="E36" s="566" t="s">
        <v>264</v>
      </c>
      <c r="F36" s="345" t="s">
        <v>72</v>
      </c>
      <c r="G36" s="345">
        <v>2</v>
      </c>
      <c r="H36" s="885">
        <v>0.62940678431408825</v>
      </c>
      <c r="I36" s="422">
        <v>0.6747389933950021</v>
      </c>
      <c r="J36" s="422">
        <v>0.67227624089882776</v>
      </c>
      <c r="K36" s="422">
        <v>0.66967606069613939</v>
      </c>
      <c r="L36" s="905">
        <v>0.64647140376286671</v>
      </c>
      <c r="M36" s="905">
        <v>0.62326674682959404</v>
      </c>
      <c r="N36" s="905">
        <v>0.60006208989632137</v>
      </c>
      <c r="O36" s="905">
        <v>0.5768574329630487</v>
      </c>
      <c r="P36" s="905">
        <v>0.55365277602977603</v>
      </c>
      <c r="Q36" s="905">
        <v>0.53816598509188018</v>
      </c>
      <c r="R36" s="905">
        <v>0.52267919415398434</v>
      </c>
      <c r="S36" s="905">
        <v>0.50719240321608849</v>
      </c>
      <c r="T36" s="905">
        <v>0.49557731001266664</v>
      </c>
      <c r="U36" s="905">
        <v>0.48396221680924478</v>
      </c>
      <c r="V36" s="905">
        <v>0.46847542587134894</v>
      </c>
      <c r="W36" s="905">
        <v>0.45298863493345315</v>
      </c>
      <c r="X36" s="905">
        <v>0.4375018439955573</v>
      </c>
      <c r="Y36" s="905">
        <v>0.4220150530576614</v>
      </c>
      <c r="Z36" s="905">
        <v>0.40652826211976562</v>
      </c>
      <c r="AA36" s="905">
        <v>0.39878486665081769</v>
      </c>
      <c r="AB36" s="905">
        <v>0.39104147118186977</v>
      </c>
      <c r="AC36" s="905">
        <v>0.38329807571292185</v>
      </c>
      <c r="AD36" s="905">
        <v>0.37555468024397398</v>
      </c>
      <c r="AE36" s="905">
        <v>0.36781128477502606</v>
      </c>
      <c r="AF36" s="905">
        <v>0.36006788930607808</v>
      </c>
      <c r="AG36" s="905">
        <v>0.35232449383713021</v>
      </c>
      <c r="AH36" s="905">
        <v>0.34458109836818229</v>
      </c>
      <c r="AI36" s="905">
        <v>0.33683770289923437</v>
      </c>
      <c r="AJ36" s="905">
        <v>0.32909430743028645</v>
      </c>
      <c r="AK36" s="905">
        <v>0.32135091196133853</v>
      </c>
      <c r="AL36" s="905">
        <v>0.31360751649239066</v>
      </c>
      <c r="AM36" s="905">
        <v>0.30586412102344268</v>
      </c>
      <c r="AN36" s="905">
        <v>0.29812072555449476</v>
      </c>
      <c r="AO36" s="905">
        <v>0.29037733008554689</v>
      </c>
    </row>
    <row r="37" spans="1:41" ht="25.15" customHeight="1" thickBot="1" x14ac:dyDescent="0.25">
      <c r="A37" s="221"/>
      <c r="B37" s="972"/>
      <c r="C37" s="320" t="s">
        <v>265</v>
      </c>
      <c r="D37" s="416" t="s">
        <v>263</v>
      </c>
      <c r="E37" s="567" t="s">
        <v>266</v>
      </c>
      <c r="F37" s="349" t="s">
        <v>267</v>
      </c>
      <c r="G37" s="349">
        <v>2</v>
      </c>
      <c r="H37" s="889">
        <v>215.42736771437791</v>
      </c>
      <c r="I37" s="307">
        <v>227.75562476565386</v>
      </c>
      <c r="J37" s="307">
        <v>225.42840789163003</v>
      </c>
      <c r="K37" s="568">
        <v>223.15966234034468</v>
      </c>
      <c r="L37" s="906">
        <v>214.55351551984174</v>
      </c>
      <c r="M37" s="906">
        <v>206.8467137392856</v>
      </c>
      <c r="N37" s="906">
        <v>199.14075776068856</v>
      </c>
      <c r="O37" s="906">
        <v>191.42237675804216</v>
      </c>
      <c r="P37" s="906">
        <v>183.55547827734114</v>
      </c>
      <c r="Q37" s="906">
        <v>177.9108691546343</v>
      </c>
      <c r="R37" s="906">
        <v>172.23345465402321</v>
      </c>
      <c r="S37" s="906">
        <v>166.58514743678592</v>
      </c>
      <c r="T37" s="906">
        <v>162.13704491278372</v>
      </c>
      <c r="U37" s="906">
        <v>157.36851049022613</v>
      </c>
      <c r="V37" s="906">
        <v>151.21239391625508</v>
      </c>
      <c r="W37" s="907">
        <v>145.07567325227902</v>
      </c>
      <c r="X37" s="907">
        <v>138.87001633328501</v>
      </c>
      <c r="Y37" s="907">
        <v>132.54069141811996</v>
      </c>
      <c r="Z37" s="907">
        <v>126.20102138054368</v>
      </c>
      <c r="AA37" s="907">
        <v>122.3210715450858</v>
      </c>
      <c r="AB37" s="907">
        <v>118.53249426103919</v>
      </c>
      <c r="AC37" s="907">
        <v>114.83207511448357</v>
      </c>
      <c r="AD37" s="907">
        <v>111.21676159134832</v>
      </c>
      <c r="AE37" s="907">
        <v>107.68045191599573</v>
      </c>
      <c r="AF37" s="907">
        <v>104.21459870498127</v>
      </c>
      <c r="AG37" s="907">
        <v>100.82641384706052</v>
      </c>
      <c r="AH37" s="907">
        <v>97.511586208552444</v>
      </c>
      <c r="AI37" s="907">
        <v>94.261046965569506</v>
      </c>
      <c r="AJ37" s="907">
        <v>91.072421360723908</v>
      </c>
      <c r="AK37" s="907">
        <v>87.925965918437484</v>
      </c>
      <c r="AL37" s="907">
        <v>84.77317051139174</v>
      </c>
      <c r="AM37" s="907">
        <v>81.695399860484841</v>
      </c>
      <c r="AN37" s="907">
        <v>78.690014412764526</v>
      </c>
      <c r="AO37" s="907">
        <v>75.754533556088745</v>
      </c>
    </row>
    <row r="38" spans="1:41" ht="25.15" customHeight="1" x14ac:dyDescent="0.2">
      <c r="A38" s="222"/>
      <c r="B38" s="967" t="s">
        <v>268</v>
      </c>
      <c r="C38" s="510" t="s">
        <v>269</v>
      </c>
      <c r="D38" s="569" t="s">
        <v>270</v>
      </c>
      <c r="E38" s="570" t="s">
        <v>271</v>
      </c>
      <c r="F38" s="571" t="s">
        <v>272</v>
      </c>
      <c r="G38" s="571">
        <v>2</v>
      </c>
      <c r="H38" s="890">
        <v>0.44983477144717599</v>
      </c>
      <c r="I38" s="423">
        <v>0.45190158725725504</v>
      </c>
      <c r="J38" s="423">
        <v>0.45285792577901424</v>
      </c>
      <c r="K38" s="423">
        <v>0.45376947270873619</v>
      </c>
      <c r="L38" s="908">
        <v>0.45464031514492109</v>
      </c>
      <c r="M38" s="908">
        <v>0.45547400184067932</v>
      </c>
      <c r="N38" s="908">
        <v>0.45627363405016708</v>
      </c>
      <c r="O38" s="908">
        <v>0.4570419379545001</v>
      </c>
      <c r="P38" s="908">
        <v>0.45778132297966645</v>
      </c>
      <c r="Q38" s="908">
        <v>0.45849392918433396</v>
      </c>
      <c r="R38" s="908">
        <v>0.45918166608983874</v>
      </c>
      <c r="S38" s="908">
        <v>0.45984624474441538</v>
      </c>
      <c r="T38" s="908">
        <v>0.4604892043903242</v>
      </c>
      <c r="U38" s="908">
        <v>0.46111193478978191</v>
      </c>
      <c r="V38" s="908">
        <v>0.46171569503200616</v>
      </c>
      <c r="W38" s="908">
        <v>0.46230162946736869</v>
      </c>
      <c r="X38" s="908">
        <v>0.46287078128028791</v>
      </c>
      <c r="Y38" s="908">
        <v>0.46342410410916862</v>
      </c>
      <c r="Z38" s="908">
        <v>0.46396247204155688</v>
      </c>
      <c r="AA38" s="908">
        <v>0.46448668825004791</v>
      </c>
      <c r="AB38" s="908">
        <v>0.46499749248515093</v>
      </c>
      <c r="AC38" s="908">
        <v>0.46549556760219873</v>
      </c>
      <c r="AD38" s="908">
        <v>0.46598154526815633</v>
      </c>
      <c r="AE38" s="908">
        <v>0.46645601096910261</v>
      </c>
      <c r="AF38" s="908">
        <v>0.46691950841888524</v>
      </c>
      <c r="AG38" s="908">
        <v>0.46737254345297796</v>
      </c>
      <c r="AH38" s="908">
        <v>0.4678155874781188</v>
      </c>
      <c r="AI38" s="908">
        <v>0.46824908053725911</v>
      </c>
      <c r="AJ38" s="908">
        <v>0.46867343404024009</v>
      </c>
      <c r="AK38" s="908">
        <v>0.46908903320306661</v>
      </c>
      <c r="AL38" s="908">
        <v>0.46949623923235928</v>
      </c>
      <c r="AM38" s="908">
        <v>0.46989539128631519</v>
      </c>
      <c r="AN38" s="908">
        <v>0.47028680823909758</v>
      </c>
      <c r="AO38" s="908">
        <v>0.47067079027186798</v>
      </c>
    </row>
    <row r="39" spans="1:41" ht="25.15" customHeight="1" x14ac:dyDescent="0.2">
      <c r="A39" s="222"/>
      <c r="B39" s="973"/>
      <c r="C39" s="528" t="s">
        <v>273</v>
      </c>
      <c r="D39" s="573" t="s">
        <v>274</v>
      </c>
      <c r="E39" s="570" t="s">
        <v>271</v>
      </c>
      <c r="F39" s="574" t="s">
        <v>272</v>
      </c>
      <c r="G39" s="574">
        <v>2</v>
      </c>
      <c r="H39" s="885">
        <v>2.2824600718243503E-2</v>
      </c>
      <c r="I39" s="422">
        <v>2.1429610011425088E-2</v>
      </c>
      <c r="J39" s="422">
        <v>2.0764420102717496E-2</v>
      </c>
      <c r="K39" s="422">
        <v>2.0119878148611527E-2</v>
      </c>
      <c r="L39" s="895">
        <v>1.9495343222322738E-2</v>
      </c>
      <c r="M39" s="895">
        <v>1.8890194291877143E-2</v>
      </c>
      <c r="N39" s="895">
        <v>1.8303829602562535E-2</v>
      </c>
      <c r="O39" s="895">
        <v>1.7735666078548956E-2</v>
      </c>
      <c r="P39" s="895">
        <v>1.7185138743083282E-2</v>
      </c>
      <c r="Q39" s="895">
        <v>1.6651700156681364E-2</v>
      </c>
      <c r="R39" s="895">
        <v>1.6134819872759085E-2</v>
      </c>
      <c r="S39" s="895">
        <v>1.5633983910160978E-2</v>
      </c>
      <c r="T39" s="895">
        <v>1.5148694242061956E-2</v>
      </c>
      <c r="U39" s="895">
        <v>1.467846830073386E-2</v>
      </c>
      <c r="V39" s="895">
        <v>1.4222838497684397E-2</v>
      </c>
      <c r="W39" s="895">
        <v>1.3781351758691319E-2</v>
      </c>
      <c r="X39" s="895">
        <v>1.3353569073269435E-2</v>
      </c>
      <c r="Y39" s="895">
        <v>1.2939065058122498E-2</v>
      </c>
      <c r="Z39" s="895">
        <v>1.2537427534145839E-2</v>
      </c>
      <c r="AA39" s="895">
        <v>1.2148257116559135E-2</v>
      </c>
      <c r="AB39" s="895">
        <v>1.1771166817761721E-2</v>
      </c>
      <c r="AC39" s="895">
        <v>1.1405781662515577E-2</v>
      </c>
      <c r="AD39" s="895">
        <v>1.1051738315073301E-2</v>
      </c>
      <c r="AE39" s="895">
        <v>1.0708684717880237E-2</v>
      </c>
      <c r="AF39" s="895">
        <v>1.0376279741491615E-2</v>
      </c>
      <c r="AG39" s="895">
        <v>1.0054192845356438E-2</v>
      </c>
      <c r="AH39" s="895">
        <v>9.7421037491309086E-3</v>
      </c>
      <c r="AI39" s="895">
        <v>9.4397021141945144E-3</v>
      </c>
      <c r="AJ39" s="895">
        <v>9.1466872350520478E-3</v>
      </c>
      <c r="AK39" s="895">
        <v>8.8627677403147476E-3</v>
      </c>
      <c r="AL39" s="895">
        <v>8.587661302963184E-3</v>
      </c>
      <c r="AM39" s="895">
        <v>8.3210943596037732E-3</v>
      </c>
      <c r="AN39" s="895">
        <v>8.0628018384397825E-3</v>
      </c>
      <c r="AO39" s="895">
        <v>7.8125268956862857E-3</v>
      </c>
    </row>
    <row r="40" spans="1:41" ht="25.15" customHeight="1" x14ac:dyDescent="0.2">
      <c r="A40" s="222"/>
      <c r="B40" s="973"/>
      <c r="C40" s="528" t="s">
        <v>275</v>
      </c>
      <c r="D40" s="573" t="s">
        <v>276</v>
      </c>
      <c r="E40" s="570" t="s">
        <v>277</v>
      </c>
      <c r="F40" s="574" t="s">
        <v>272</v>
      </c>
      <c r="G40" s="574">
        <v>2</v>
      </c>
      <c r="H40" s="885">
        <v>3.6791205156820633E-2</v>
      </c>
      <c r="I40" s="422">
        <v>3.6566995468524766E-2</v>
      </c>
      <c r="J40" s="422">
        <v>3.6458082770293006E-2</v>
      </c>
      <c r="K40" s="422">
        <v>3.6351516255530653E-2</v>
      </c>
      <c r="L40" s="895">
        <v>3.6247407782191675E-2</v>
      </c>
      <c r="M40" s="895">
        <v>3.6145837556076407E-2</v>
      </c>
      <c r="N40" s="895">
        <v>3.6046860190503675E-2</v>
      </c>
      <c r="O40" s="895">
        <v>3.5950509509485438E-2</v>
      </c>
      <c r="P40" s="895">
        <v>3.5856802389589729E-2</v>
      </c>
      <c r="Q40" s="895">
        <v>3.5765741857977672E-2</v>
      </c>
      <c r="R40" s="895">
        <v>3.5677319608933451E-2</v>
      </c>
      <c r="S40" s="895">
        <v>3.5591518061473947E-2</v>
      </c>
      <c r="T40" s="895">
        <v>3.5508312051632469E-2</v>
      </c>
      <c r="U40" s="895">
        <v>3.5427670231596715E-2</v>
      </c>
      <c r="V40" s="895">
        <v>3.5349556231887368E-2</v>
      </c>
      <c r="W40" s="895">
        <v>3.5273929630693271E-2</v>
      </c>
      <c r="X40" s="895">
        <v>3.5200746765280469E-2</v>
      </c>
      <c r="Y40" s="895">
        <v>3.5129961413320678E-2</v>
      </c>
      <c r="Z40" s="895">
        <v>3.506152536649982E-2</v>
      </c>
      <c r="AA40" s="895">
        <v>3.4995388914481576E-2</v>
      </c>
      <c r="AB40" s="895">
        <v>3.4931501253925704E-2</v>
      </c>
      <c r="AC40" s="895">
        <v>3.4869810834585541E-2</v>
      </c>
      <c r="AD40" s="895">
        <v>3.4810265652372961E-2</v>
      </c>
      <c r="AE40" s="895">
        <v>3.4752813497564823E-2</v>
      </c>
      <c r="AF40" s="895">
        <v>3.4697402164939453E-2</v>
      </c>
      <c r="AG40" s="895">
        <v>3.4643979631506568E-2</v>
      </c>
      <c r="AH40" s="895">
        <v>3.4592494206575716E-2</v>
      </c>
      <c r="AI40" s="895">
        <v>3.454289465815448E-2</v>
      </c>
      <c r="AJ40" s="895">
        <v>3.4495130319046212E-2</v>
      </c>
      <c r="AK40" s="895">
        <v>3.4449151175502561E-2</v>
      </c>
      <c r="AL40" s="895">
        <v>3.440490794085839E-2</v>
      </c>
      <c r="AM40" s="895">
        <v>3.4362352116218867E-2</v>
      </c>
      <c r="AN40" s="895">
        <v>3.4321436039969434E-2</v>
      </c>
      <c r="AO40" s="895">
        <v>3.4282112927627298E-2</v>
      </c>
    </row>
    <row r="41" spans="1:41" ht="25.15" customHeight="1" x14ac:dyDescent="0.25">
      <c r="A41" s="223"/>
      <c r="B41" s="973"/>
      <c r="C41" s="575" t="s">
        <v>278</v>
      </c>
      <c r="D41" s="576" t="s">
        <v>279</v>
      </c>
      <c r="E41" s="577" t="s">
        <v>280</v>
      </c>
      <c r="F41" s="578" t="s">
        <v>272</v>
      </c>
      <c r="G41" s="578">
        <v>2</v>
      </c>
      <c r="H41" s="860">
        <v>1.1078558809459029</v>
      </c>
      <c r="I41" s="909">
        <v>1.1970575685091802</v>
      </c>
      <c r="J41" s="909">
        <v>1.2382475058160642</v>
      </c>
      <c r="K41" s="909">
        <v>1.2780824458851889</v>
      </c>
      <c r="L41" s="910">
        <v>1.3112127053282316</v>
      </c>
      <c r="M41" s="910">
        <v>1.332062183288196</v>
      </c>
      <c r="N41" s="910">
        <v>1.3525365187649536</v>
      </c>
      <c r="O41" s="910">
        <v>1.3728447112811502</v>
      </c>
      <c r="P41" s="910">
        <v>1.3952091572258638</v>
      </c>
      <c r="Q41" s="910">
        <v>1.4230201412741663</v>
      </c>
      <c r="R41" s="910">
        <v>1.4516057073036195</v>
      </c>
      <c r="S41" s="910">
        <v>1.4799811365522295</v>
      </c>
      <c r="T41" s="910">
        <v>1.5099414506115958</v>
      </c>
      <c r="U41" s="910">
        <v>1.5463584071499741</v>
      </c>
      <c r="V41" s="910">
        <v>1.586348155708913</v>
      </c>
      <c r="W41" s="910">
        <v>1.6275039167926741</v>
      </c>
      <c r="X41" s="910">
        <v>1.6719829335475469</v>
      </c>
      <c r="Y41" s="910">
        <v>1.7216338327804031</v>
      </c>
      <c r="Z41" s="910">
        <v>1.7745441862350877</v>
      </c>
      <c r="AA41" s="910">
        <v>1.8287618708665163</v>
      </c>
      <c r="AB41" s="910">
        <v>1.8826858661388453</v>
      </c>
      <c r="AC41" s="910">
        <v>1.9363220915096402</v>
      </c>
      <c r="AD41" s="910">
        <v>1.9896760896839809</v>
      </c>
      <c r="AE41" s="910">
        <v>2.0428526117634833</v>
      </c>
      <c r="AF41" s="910">
        <v>2.0960580689412622</v>
      </c>
      <c r="AG41" s="910">
        <v>2.1490026497208023</v>
      </c>
      <c r="AH41" s="910">
        <v>2.2017532849109229</v>
      </c>
      <c r="AI41" s="910">
        <v>2.2545693482808793</v>
      </c>
      <c r="AJ41" s="910">
        <v>2.3075003824649496</v>
      </c>
      <c r="AK41" s="910">
        <v>2.3613132585546048</v>
      </c>
      <c r="AL41" s="910">
        <v>2.4181539675035104</v>
      </c>
      <c r="AM41" s="910">
        <v>2.4747547739856657</v>
      </c>
      <c r="AN41" s="910">
        <v>2.5311199484880471</v>
      </c>
      <c r="AO41" s="910">
        <v>2.5872518642221141</v>
      </c>
    </row>
    <row r="42" spans="1:41" ht="25.15" customHeight="1" x14ac:dyDescent="0.2">
      <c r="A42" s="224"/>
      <c r="B42" s="973"/>
      <c r="C42" s="528" t="s">
        <v>281</v>
      </c>
      <c r="D42" s="580" t="s">
        <v>282</v>
      </c>
      <c r="E42" s="570" t="s">
        <v>283</v>
      </c>
      <c r="F42" s="574" t="s">
        <v>272</v>
      </c>
      <c r="G42" s="581">
        <v>2</v>
      </c>
      <c r="H42" s="860">
        <v>8.8303855301353675E-3</v>
      </c>
      <c r="I42" s="422">
        <v>2.1439548375701185E-2</v>
      </c>
      <c r="J42" s="422">
        <v>1.9267670510523988E-2</v>
      </c>
      <c r="K42" s="422">
        <v>1.8312486233625334E-2</v>
      </c>
      <c r="L42" s="895">
        <v>1.2000326877031096E-2</v>
      </c>
      <c r="M42" s="895">
        <v>1.0490795615847544E-4</v>
      </c>
      <c r="N42" s="895">
        <v>1.0809988663462748E-4</v>
      </c>
      <c r="O42" s="895">
        <v>3.1339136889437267E-4</v>
      </c>
      <c r="P42" s="895">
        <v>2.7343051093573004E-3</v>
      </c>
      <c r="Q42" s="895">
        <v>8.5388529389658439E-3</v>
      </c>
      <c r="R42" s="895">
        <v>9.6649153519759879E-3</v>
      </c>
      <c r="S42" s="895">
        <v>9.7998487885075005E-3</v>
      </c>
      <c r="T42" s="895">
        <v>1.1723510510084625E-2</v>
      </c>
      <c r="U42" s="895">
        <v>1.8512751369154864E-2</v>
      </c>
      <c r="V42" s="895">
        <v>2.2412075921549594E-2</v>
      </c>
      <c r="W42" s="895">
        <v>2.3898665757444412E-2</v>
      </c>
      <c r="X42" s="895">
        <v>2.7536652128732277E-2</v>
      </c>
      <c r="Y42" s="895">
        <v>3.30175253250607E-2</v>
      </c>
      <c r="Z42" s="895">
        <v>3.6580334967793268E-2</v>
      </c>
      <c r="AA42" s="895">
        <v>3.8185489043181815E-2</v>
      </c>
      <c r="AB42" s="895">
        <v>3.8184190961260592E-2</v>
      </c>
      <c r="AC42" s="895">
        <v>3.818347977602795E-2</v>
      </c>
      <c r="AD42" s="895">
        <v>3.8183075988943729E-2</v>
      </c>
      <c r="AE42" s="895">
        <v>3.8282283476796394E-2</v>
      </c>
      <c r="AF42" s="895">
        <v>3.8582856069992157E-2</v>
      </c>
      <c r="AG42" s="895">
        <v>3.8588663108219623E-2</v>
      </c>
      <c r="AH42" s="895">
        <v>3.8656537247725151E-2</v>
      </c>
      <c r="AI42" s="895">
        <v>3.8979010152057215E-2</v>
      </c>
      <c r="AJ42" s="895">
        <v>3.9346337771606572E-2</v>
      </c>
      <c r="AK42" s="895">
        <v>4.0475934060692213E-2</v>
      </c>
      <c r="AL42" s="895">
        <v>4.374700281935736E-2</v>
      </c>
      <c r="AM42" s="895">
        <v>4.3745900174948324E-2</v>
      </c>
      <c r="AN42" s="895">
        <v>4.3744712844535551E-2</v>
      </c>
      <c r="AO42" s="895">
        <v>4.374162298118512E-2</v>
      </c>
    </row>
    <row r="43" spans="1:41" ht="25.15" customHeight="1" x14ac:dyDescent="0.2">
      <c r="A43" s="224"/>
      <c r="B43" s="973"/>
      <c r="C43" s="528" t="s">
        <v>284</v>
      </c>
      <c r="D43" s="582" t="s">
        <v>285</v>
      </c>
      <c r="E43" s="570" t="s">
        <v>286</v>
      </c>
      <c r="F43" s="574" t="s">
        <v>272</v>
      </c>
      <c r="G43" s="581">
        <v>2</v>
      </c>
      <c r="H43" s="860">
        <v>1.8314786998710818E-2</v>
      </c>
      <c r="I43" s="422">
        <v>2.1190077462130898E-2</v>
      </c>
      <c r="J43" s="422">
        <v>2.0803617991962994E-2</v>
      </c>
      <c r="K43" s="422">
        <v>2.042420667545802E-2</v>
      </c>
      <c r="L43" s="895">
        <v>2.0051714970106629E-2</v>
      </c>
      <c r="M43" s="895">
        <v>1.9686016677726442E-2</v>
      </c>
      <c r="N43" s="895">
        <v>1.9326987901706779E-2</v>
      </c>
      <c r="O43" s="895">
        <v>1.8974507005033173E-2</v>
      </c>
      <c r="P43" s="895">
        <v>1.8628454569077385E-2</v>
      </c>
      <c r="Q43" s="895">
        <v>1.8288713353139023E-2</v>
      </c>
      <c r="R43" s="895">
        <v>1.7955168254725023E-2</v>
      </c>
      <c r="S43" s="895">
        <v>1.7627706270553552E-2</v>
      </c>
      <c r="T43" s="895">
        <v>1.7306216458269096E-2</v>
      </c>
      <c r="U43" s="895">
        <v>1.6990589898855796E-2</v>
      </c>
      <c r="V43" s="895">
        <v>1.6680719659736262E-2</v>
      </c>
      <c r="W43" s="895">
        <v>1.6376500758543404E-2</v>
      </c>
      <c r="X43" s="895">
        <v>1.6077830127552963E-2</v>
      </c>
      <c r="Y43" s="895">
        <v>1.578460657876473E-2</v>
      </c>
      <c r="Z43" s="895">
        <v>1.5496730769620578E-2</v>
      </c>
      <c r="AA43" s="895">
        <v>1.5214105169347762E-2</v>
      </c>
      <c r="AB43" s="895">
        <v>1.4936634025916008E-2</v>
      </c>
      <c r="AC43" s="895">
        <v>1.4664223333597244E-2</v>
      </c>
      <c r="AD43" s="895">
        <v>1.4396780801116957E-2</v>
      </c>
      <c r="AE43" s="895">
        <v>1.4134215820386414E-2</v>
      </c>
      <c r="AF43" s="895">
        <v>1.3876439435805138E-2</v>
      </c>
      <c r="AG43" s="895">
        <v>1.3623364314123211E-2</v>
      </c>
      <c r="AH43" s="895">
        <v>1.3374904714853258E-2</v>
      </c>
      <c r="AI43" s="895">
        <v>1.3130976461222016E-2</v>
      </c>
      <c r="AJ43" s="895">
        <v>1.2891496911651706E-2</v>
      </c>
      <c r="AK43" s="895">
        <v>1.2656384931761517E-2</v>
      </c>
      <c r="AL43" s="895">
        <v>1.2425560866879702E-2</v>
      </c>
      <c r="AM43" s="895">
        <v>1.2198946515057011E-2</v>
      </c>
      <c r="AN43" s="895">
        <v>1.1976465100572297E-2</v>
      </c>
      <c r="AO43" s="895">
        <v>1.1758041247921307E-2</v>
      </c>
    </row>
    <row r="44" spans="1:41" ht="25.15" customHeight="1" x14ac:dyDescent="0.2">
      <c r="A44" s="224"/>
      <c r="B44" s="973"/>
      <c r="C44" s="528" t="s">
        <v>287</v>
      </c>
      <c r="D44" s="573" t="s">
        <v>288</v>
      </c>
      <c r="E44" s="570" t="s">
        <v>289</v>
      </c>
      <c r="F44" s="574" t="s">
        <v>272</v>
      </c>
      <c r="G44" s="581">
        <v>2</v>
      </c>
      <c r="H44" s="860">
        <v>0</v>
      </c>
      <c r="I44" s="422">
        <v>0</v>
      </c>
      <c r="J44" s="422">
        <v>0</v>
      </c>
      <c r="K44" s="422">
        <v>0</v>
      </c>
      <c r="L44" s="895">
        <v>0</v>
      </c>
      <c r="M44" s="895">
        <v>0</v>
      </c>
      <c r="N44" s="895">
        <v>0</v>
      </c>
      <c r="O44" s="895">
        <v>0</v>
      </c>
      <c r="P44" s="895">
        <v>0</v>
      </c>
      <c r="Q44" s="895">
        <v>0</v>
      </c>
      <c r="R44" s="895">
        <v>0</v>
      </c>
      <c r="S44" s="895">
        <v>0</v>
      </c>
      <c r="T44" s="895">
        <v>0</v>
      </c>
      <c r="U44" s="895">
        <v>0</v>
      </c>
      <c r="V44" s="895">
        <v>0</v>
      </c>
      <c r="W44" s="895">
        <v>0</v>
      </c>
      <c r="X44" s="895">
        <v>0</v>
      </c>
      <c r="Y44" s="895">
        <v>0</v>
      </c>
      <c r="Z44" s="895">
        <v>0</v>
      </c>
      <c r="AA44" s="895">
        <v>0</v>
      </c>
      <c r="AB44" s="895">
        <v>0</v>
      </c>
      <c r="AC44" s="895">
        <v>0</v>
      </c>
      <c r="AD44" s="895">
        <v>0</v>
      </c>
      <c r="AE44" s="895">
        <v>0</v>
      </c>
      <c r="AF44" s="895">
        <v>0</v>
      </c>
      <c r="AG44" s="895">
        <v>0</v>
      </c>
      <c r="AH44" s="895">
        <v>0</v>
      </c>
      <c r="AI44" s="895">
        <v>0</v>
      </c>
      <c r="AJ44" s="895">
        <v>0</v>
      </c>
      <c r="AK44" s="895">
        <v>0</v>
      </c>
      <c r="AL44" s="895">
        <v>0</v>
      </c>
      <c r="AM44" s="895">
        <v>0</v>
      </c>
      <c r="AN44" s="895">
        <v>0</v>
      </c>
      <c r="AO44" s="895">
        <v>0</v>
      </c>
    </row>
    <row r="45" spans="1:41" ht="25.15" customHeight="1" x14ac:dyDescent="0.2">
      <c r="A45" s="224"/>
      <c r="B45" s="973"/>
      <c r="C45" s="528" t="s">
        <v>290</v>
      </c>
      <c r="D45" s="573" t="s">
        <v>291</v>
      </c>
      <c r="E45" s="570" t="s">
        <v>292</v>
      </c>
      <c r="F45" s="574" t="s">
        <v>272</v>
      </c>
      <c r="G45" s="581">
        <v>2</v>
      </c>
      <c r="H45" s="860">
        <v>0</v>
      </c>
      <c r="I45" s="422">
        <v>0</v>
      </c>
      <c r="J45" s="422">
        <v>0</v>
      </c>
      <c r="K45" s="422">
        <v>0</v>
      </c>
      <c r="L45" s="895">
        <v>0</v>
      </c>
      <c r="M45" s="895">
        <v>0</v>
      </c>
      <c r="N45" s="895">
        <v>0</v>
      </c>
      <c r="O45" s="895">
        <v>0</v>
      </c>
      <c r="P45" s="895">
        <v>0</v>
      </c>
      <c r="Q45" s="895">
        <v>0</v>
      </c>
      <c r="R45" s="895">
        <v>0</v>
      </c>
      <c r="S45" s="895">
        <v>0</v>
      </c>
      <c r="T45" s="895">
        <v>0</v>
      </c>
      <c r="U45" s="895">
        <v>0</v>
      </c>
      <c r="V45" s="895">
        <v>0</v>
      </c>
      <c r="W45" s="895">
        <v>0</v>
      </c>
      <c r="X45" s="895">
        <v>0</v>
      </c>
      <c r="Y45" s="895">
        <v>0</v>
      </c>
      <c r="Z45" s="895">
        <v>0</v>
      </c>
      <c r="AA45" s="895">
        <v>0</v>
      </c>
      <c r="AB45" s="895">
        <v>0</v>
      </c>
      <c r="AC45" s="895">
        <v>0</v>
      </c>
      <c r="AD45" s="895">
        <v>0</v>
      </c>
      <c r="AE45" s="895">
        <v>0</v>
      </c>
      <c r="AF45" s="895">
        <v>0</v>
      </c>
      <c r="AG45" s="895">
        <v>0</v>
      </c>
      <c r="AH45" s="895">
        <v>0</v>
      </c>
      <c r="AI45" s="895">
        <v>0</v>
      </c>
      <c r="AJ45" s="895">
        <v>0</v>
      </c>
      <c r="AK45" s="895">
        <v>0</v>
      </c>
      <c r="AL45" s="895">
        <v>0</v>
      </c>
      <c r="AM45" s="895">
        <v>0</v>
      </c>
      <c r="AN45" s="895">
        <v>0</v>
      </c>
      <c r="AO45" s="895">
        <v>0</v>
      </c>
    </row>
    <row r="46" spans="1:41" ht="25.15" customHeight="1" x14ac:dyDescent="0.2">
      <c r="A46" s="224"/>
      <c r="B46" s="973"/>
      <c r="C46" s="528" t="s">
        <v>293</v>
      </c>
      <c r="D46" s="573" t="s">
        <v>294</v>
      </c>
      <c r="E46" s="570" t="s">
        <v>295</v>
      </c>
      <c r="F46" s="574" t="s">
        <v>272</v>
      </c>
      <c r="G46" s="581">
        <v>2</v>
      </c>
      <c r="H46" s="860">
        <v>0</v>
      </c>
      <c r="I46" s="422">
        <v>0</v>
      </c>
      <c r="J46" s="422">
        <v>0</v>
      </c>
      <c r="K46" s="422">
        <v>0</v>
      </c>
      <c r="L46" s="895">
        <v>0</v>
      </c>
      <c r="M46" s="895">
        <v>0</v>
      </c>
      <c r="N46" s="895">
        <v>0</v>
      </c>
      <c r="O46" s="895">
        <v>0</v>
      </c>
      <c r="P46" s="895">
        <v>0</v>
      </c>
      <c r="Q46" s="895">
        <v>0</v>
      </c>
      <c r="R46" s="895">
        <v>0</v>
      </c>
      <c r="S46" s="895">
        <v>0</v>
      </c>
      <c r="T46" s="895">
        <v>0</v>
      </c>
      <c r="U46" s="895">
        <v>0</v>
      </c>
      <c r="V46" s="895">
        <v>0</v>
      </c>
      <c r="W46" s="895">
        <v>0</v>
      </c>
      <c r="X46" s="895">
        <v>0</v>
      </c>
      <c r="Y46" s="895">
        <v>0</v>
      </c>
      <c r="Z46" s="895">
        <v>0</v>
      </c>
      <c r="AA46" s="895">
        <v>0</v>
      </c>
      <c r="AB46" s="895">
        <v>0</v>
      </c>
      <c r="AC46" s="895">
        <v>0</v>
      </c>
      <c r="AD46" s="895">
        <v>0</v>
      </c>
      <c r="AE46" s="895">
        <v>0</v>
      </c>
      <c r="AF46" s="895">
        <v>0</v>
      </c>
      <c r="AG46" s="895">
        <v>0</v>
      </c>
      <c r="AH46" s="895">
        <v>0</v>
      </c>
      <c r="AI46" s="895">
        <v>0</v>
      </c>
      <c r="AJ46" s="895">
        <v>0</v>
      </c>
      <c r="AK46" s="895">
        <v>0</v>
      </c>
      <c r="AL46" s="895">
        <v>0</v>
      </c>
      <c r="AM46" s="895">
        <v>0</v>
      </c>
      <c r="AN46" s="895">
        <v>0</v>
      </c>
      <c r="AO46" s="895">
        <v>0</v>
      </c>
    </row>
    <row r="47" spans="1:41" ht="25.15" customHeight="1" x14ac:dyDescent="0.2">
      <c r="A47" s="224"/>
      <c r="B47" s="973"/>
      <c r="C47" s="528" t="s">
        <v>296</v>
      </c>
      <c r="D47" s="573" t="s">
        <v>297</v>
      </c>
      <c r="E47" s="570" t="s">
        <v>298</v>
      </c>
      <c r="F47" s="574" t="s">
        <v>272</v>
      </c>
      <c r="G47" s="581">
        <v>2</v>
      </c>
      <c r="H47" s="860">
        <v>0</v>
      </c>
      <c r="I47" s="422">
        <v>1.1394294409390409E-3</v>
      </c>
      <c r="J47" s="422">
        <v>1.1186488043969634E-3</v>
      </c>
      <c r="K47" s="422">
        <v>1.0982471600413069E-3</v>
      </c>
      <c r="L47" s="895">
        <v>1.0782175959049103E-3</v>
      </c>
      <c r="M47" s="895">
        <v>1.0585533260793849E-3</v>
      </c>
      <c r="N47" s="895">
        <v>1.0392476884160872E-3</v>
      </c>
      <c r="O47" s="895">
        <v>1.0202941422690166E-3</v>
      </c>
      <c r="P47" s="895">
        <v>1.001686266278881E-3</v>
      </c>
      <c r="Q47" s="895">
        <v>9.8341775619757493E-4</v>
      </c>
      <c r="R47" s="895">
        <v>9.6548242275233307E-4</v>
      </c>
      <c r="S47" s="895">
        <v>9.4787418954883976E-4</v>
      </c>
      <c r="T47" s="895">
        <v>9.3058709101257809E-4</v>
      </c>
      <c r="U47" s="895">
        <v>9.1361527036772593E-4</v>
      </c>
      <c r="V47" s="895">
        <v>8.9695297765291155E-4</v>
      </c>
      <c r="W47" s="895">
        <v>8.8059456777315776E-4</v>
      </c>
      <c r="X47" s="895">
        <v>8.6453449858735491E-4</v>
      </c>
      <c r="Y47" s="895">
        <v>8.4876732903061162E-4</v>
      </c>
      <c r="Z47" s="895">
        <v>8.3328771727085311E-4</v>
      </c>
      <c r="AA47" s="895">
        <v>8.1809041889903617E-4</v>
      </c>
      <c r="AB47" s="895">
        <v>8.031702851523725E-4</v>
      </c>
      <c r="AC47" s="895">
        <v>7.8852226116995453E-4</v>
      </c>
      <c r="AD47" s="895">
        <v>7.7414138428019675E-4</v>
      </c>
      <c r="AE47" s="895">
        <v>7.6002278231950882E-4</v>
      </c>
      <c r="AF47" s="895">
        <v>7.4616167198163295E-4</v>
      </c>
      <c r="AG47" s="895">
        <v>7.3255335719708576E-4</v>
      </c>
      <c r="AH47" s="895">
        <v>7.1919322754215474E-4</v>
      </c>
      <c r="AI47" s="895">
        <v>7.0607675667691159E-4</v>
      </c>
      <c r="AJ47" s="895">
        <v>6.9319950081171331E-4</v>
      </c>
      <c r="AK47" s="895">
        <v>6.8055709720166971E-4</v>
      </c>
      <c r="AL47" s="895">
        <v>6.6814526266856852E-4</v>
      </c>
      <c r="AM47" s="895">
        <v>6.5595979214975889E-4</v>
      </c>
      <c r="AN47" s="895">
        <v>6.4399655727349751E-4</v>
      </c>
      <c r="AO47" s="895">
        <v>6.3225150496027933E-4</v>
      </c>
    </row>
    <row r="48" spans="1:41" ht="25.15" customHeight="1" x14ac:dyDescent="0.2">
      <c r="A48" s="224"/>
      <c r="B48" s="973"/>
      <c r="C48" s="528" t="s">
        <v>299</v>
      </c>
      <c r="D48" s="573" t="s">
        <v>300</v>
      </c>
      <c r="E48" s="570" t="s">
        <v>277</v>
      </c>
      <c r="F48" s="574" t="s">
        <v>272</v>
      </c>
      <c r="G48" s="581">
        <v>2</v>
      </c>
      <c r="H48" s="860">
        <v>2.5100592392322641E-2</v>
      </c>
      <c r="I48" s="422">
        <v>2.2513243581178656E-2</v>
      </c>
      <c r="J48" s="422">
        <v>2.3289105199030023E-2</v>
      </c>
      <c r="K48" s="422">
        <v>2.4039284824845245E-2</v>
      </c>
      <c r="L48" s="895">
        <v>2.4660628475485943E-2</v>
      </c>
      <c r="M48" s="895">
        <v>2.504561802594012E-2</v>
      </c>
      <c r="N48" s="895">
        <v>2.5423773057739851E-2</v>
      </c>
      <c r="O48" s="895">
        <v>2.5799110219041639E-2</v>
      </c>
      <c r="P48" s="895">
        <v>2.6214463889743928E-2</v>
      </c>
      <c r="Q48" s="895">
        <v>2.673518524150139E-2</v>
      </c>
      <c r="R48" s="895">
        <v>2.7271191175374302E-2</v>
      </c>
      <c r="S48" s="895">
        <v>2.7803486709409426E-2</v>
      </c>
      <c r="T48" s="895">
        <v>2.8366668968488811E-2</v>
      </c>
      <c r="U48" s="895">
        <v>2.905465303153696E-2</v>
      </c>
      <c r="V48" s="895">
        <v>2.9811831211399312E-2</v>
      </c>
      <c r="W48" s="895">
        <v>3.0591793823149523E-2</v>
      </c>
      <c r="X48" s="895">
        <v>3.1436122976846323E-2</v>
      </c>
      <c r="Y48" s="895">
        <v>3.2380451182342743E-2</v>
      </c>
      <c r="Z48" s="895">
        <v>3.3387900511518867E-2</v>
      </c>
      <c r="AA48" s="895">
        <v>3.4420828030041262E-2</v>
      </c>
      <c r="AB48" s="895">
        <v>3.5448360102074757E-2</v>
      </c>
      <c r="AC48" s="895">
        <v>3.6470604119536162E-2</v>
      </c>
      <c r="AD48" s="895">
        <v>3.7487660446203788E-2</v>
      </c>
      <c r="AE48" s="895">
        <v>3.8501542342543812E-2</v>
      </c>
      <c r="AF48" s="895">
        <v>3.9516223220680345E-2</v>
      </c>
      <c r="AG48" s="895">
        <v>4.0526109834750704E-2</v>
      </c>
      <c r="AH48" s="895">
        <v>4.1532486891541563E-2</v>
      </c>
      <c r="AI48" s="895">
        <v>4.2540349454554434E-2</v>
      </c>
      <c r="AJ48" s="895">
        <v>4.3550647347450219E-2</v>
      </c>
      <c r="AK48" s="895">
        <v>4.4578160191358338E-2</v>
      </c>
      <c r="AL48" s="895">
        <v>4.5664256313444444E-2</v>
      </c>
      <c r="AM48" s="895">
        <v>4.6745931000725917E-2</v>
      </c>
      <c r="AN48" s="895">
        <v>4.7823261866210644E-2</v>
      </c>
      <c r="AO48" s="895">
        <v>4.889629008033123E-2</v>
      </c>
    </row>
    <row r="49" spans="1:41" ht="25.15" customHeight="1" x14ac:dyDescent="0.2">
      <c r="A49" s="224"/>
      <c r="B49" s="973"/>
      <c r="C49" s="528" t="s">
        <v>301</v>
      </c>
      <c r="D49" s="573" t="s">
        <v>302</v>
      </c>
      <c r="E49" s="570" t="s">
        <v>303</v>
      </c>
      <c r="F49" s="574" t="s">
        <v>272</v>
      </c>
      <c r="G49" s="581">
        <v>2</v>
      </c>
      <c r="H49" s="860">
        <v>1.2471003377703309</v>
      </c>
      <c r="I49" s="422">
        <v>1.2020265187408781</v>
      </c>
      <c r="J49" s="422">
        <v>1.1801042519445182</v>
      </c>
      <c r="K49" s="422">
        <v>1.158581798109019</v>
      </c>
      <c r="L49" s="895">
        <v>1.1374518655430075</v>
      </c>
      <c r="M49" s="895">
        <v>1.1167072955392017</v>
      </c>
      <c r="N49" s="895">
        <v>1.0963410599490788</v>
      </c>
      <c r="O49" s="895">
        <v>1.0763462588017765</v>
      </c>
      <c r="P49" s="895">
        <v>1.0567161179664204</v>
      </c>
      <c r="Q49" s="895">
        <v>1.0374439868570839</v>
      </c>
      <c r="R49" s="895">
        <v>1.0185233361796064</v>
      </c>
      <c r="S49" s="895">
        <v>0.99994775571950412</v>
      </c>
      <c r="T49" s="895">
        <v>0.98171095217022253</v>
      </c>
      <c r="U49" s="895">
        <v>0.96380674700099889</v>
      </c>
      <c r="V49" s="895">
        <v>0.9462290743636097</v>
      </c>
      <c r="W49" s="895">
        <v>0.92897197903729312</v>
      </c>
      <c r="X49" s="895">
        <v>0.91202961441115282</v>
      </c>
      <c r="Y49" s="895">
        <v>0.89539624050335764</v>
      </c>
      <c r="Z49" s="895">
        <v>0.87906622201646611</v>
      </c>
      <c r="AA49" s="895">
        <v>0.86303402642821925</v>
      </c>
      <c r="AB49" s="895">
        <v>0.84729422211715089</v>
      </c>
      <c r="AC49" s="895">
        <v>0.83184147652238383</v>
      </c>
      <c r="AD49" s="895">
        <v>0.81667055433698665</v>
      </c>
      <c r="AE49" s="895">
        <v>0.80177631573428088</v>
      </c>
      <c r="AF49" s="895">
        <v>0.78715371462649408</v>
      </c>
      <c r="AG49" s="895">
        <v>0.77279779695517392</v>
      </c>
      <c r="AH49" s="895">
        <v>0.75870369901277857</v>
      </c>
      <c r="AI49" s="895">
        <v>0.7448666457948796</v>
      </c>
      <c r="AJ49" s="895">
        <v>0.73128194938241609</v>
      </c>
      <c r="AK49" s="895">
        <v>0.7179450073534529</v>
      </c>
      <c r="AL49" s="895">
        <v>0.7048513012239046</v>
      </c>
      <c r="AM49" s="895">
        <v>0.69199639491669773</v>
      </c>
      <c r="AN49" s="895">
        <v>0.67937593325885182</v>
      </c>
      <c r="AO49" s="895">
        <v>0.6669856405059702</v>
      </c>
    </row>
    <row r="50" spans="1:41" ht="25.15" customHeight="1" x14ac:dyDescent="0.2">
      <c r="A50" s="224"/>
      <c r="B50" s="973"/>
      <c r="C50" s="528" t="s">
        <v>304</v>
      </c>
      <c r="D50" s="573" t="s">
        <v>305</v>
      </c>
      <c r="E50" s="570" t="s">
        <v>277</v>
      </c>
      <c r="F50" s="574" t="s">
        <v>272</v>
      </c>
      <c r="G50" s="581">
        <v>2</v>
      </c>
      <c r="H50" s="860">
        <v>3.2158465782214637E-2</v>
      </c>
      <c r="I50" s="422">
        <v>3.1061357690872267E-2</v>
      </c>
      <c r="J50" s="422">
        <v>3.0494868216854883E-2</v>
      </c>
      <c r="K50" s="422">
        <v>2.9938710239849516E-2</v>
      </c>
      <c r="L50" s="895">
        <v>2.9392695336530751E-2</v>
      </c>
      <c r="M50" s="895">
        <v>2.8856638519991862E-2</v>
      </c>
      <c r="N50" s="895">
        <v>2.8330358177072284E-2</v>
      </c>
      <c r="O50" s="895">
        <v>2.7813676006827999E-2</v>
      </c>
      <c r="P50" s="895">
        <v>2.7306416960124192E-2</v>
      </c>
      <c r="Q50" s="895">
        <v>2.6808409180329503E-2</v>
      </c>
      <c r="R50" s="895">
        <v>2.631948394509194E-2</v>
      </c>
      <c r="S50" s="895">
        <v>2.5839475609176682E-2</v>
      </c>
      <c r="T50" s="895">
        <v>2.5368221548346333E-2</v>
      </c>
      <c r="U50" s="895">
        <v>2.4905562104264718E-2</v>
      </c>
      <c r="V50" s="895">
        <v>2.4451340530405492E-2</v>
      </c>
      <c r="W50" s="895">
        <v>2.4005402938947287E-2</v>
      </c>
      <c r="X50" s="895">
        <v>2.3567598248637314E-2</v>
      </c>
      <c r="Y50" s="895">
        <v>2.3137778133605871E-2</v>
      </c>
      <c r="Z50" s="895">
        <v>2.2715796973114322E-2</v>
      </c>
      <c r="AA50" s="895">
        <v>2.2301511802219592E-2</v>
      </c>
      <c r="AB50" s="895">
        <v>2.1894782263338415E-2</v>
      </c>
      <c r="AC50" s="895">
        <v>2.1495470558694916E-2</v>
      </c>
      <c r="AD50" s="895">
        <v>2.110344140363549E-2</v>
      </c>
      <c r="AE50" s="895">
        <v>2.0718561980795087E-2</v>
      </c>
      <c r="AF50" s="895">
        <v>2.0340701895099407E-2</v>
      </c>
      <c r="AG50" s="895">
        <v>1.996973312958774E-2</v>
      </c>
      <c r="AH50" s="895">
        <v>1.9605530002041516E-2</v>
      </c>
      <c r="AI50" s="895">
        <v>1.9247969122403844E-2</v>
      </c>
      <c r="AJ50" s="895">
        <v>1.8896929350975644E-2</v>
      </c>
      <c r="AK50" s="895">
        <v>1.8552291757374134E-2</v>
      </c>
      <c r="AL50" s="895">
        <v>1.8213939580239893E-2</v>
      </c>
      <c r="AM50" s="895">
        <v>1.7881758187678724E-2</v>
      </c>
      <c r="AN50" s="895">
        <v>1.7555635038424978E-2</v>
      </c>
      <c r="AO50" s="895">
        <v>1.7235459643713206E-2</v>
      </c>
    </row>
    <row r="51" spans="1:41" ht="25.15" customHeight="1" thickBot="1" x14ac:dyDescent="0.25">
      <c r="A51" s="224"/>
      <c r="B51" s="974"/>
      <c r="C51" s="583" t="s">
        <v>306</v>
      </c>
      <c r="D51" s="584" t="s">
        <v>307</v>
      </c>
      <c r="E51" s="585" t="s">
        <v>308</v>
      </c>
      <c r="F51" s="586" t="s">
        <v>272</v>
      </c>
      <c r="G51" s="586">
        <v>2</v>
      </c>
      <c r="H51" s="888">
        <v>2.9216658542130109</v>
      </c>
      <c r="I51" s="909">
        <v>2.9625568812593142</v>
      </c>
      <c r="J51" s="909">
        <v>2.982216159828492</v>
      </c>
      <c r="K51" s="909">
        <v>3.0008831061717811</v>
      </c>
      <c r="L51" s="910">
        <v>3.0131009608326909</v>
      </c>
      <c r="M51" s="910">
        <v>3.0131817690619629</v>
      </c>
      <c r="N51" s="910">
        <v>3.0132560337920782</v>
      </c>
      <c r="O51" s="910">
        <v>3.0135318698513305</v>
      </c>
      <c r="P51" s="910">
        <v>3.0162694201544915</v>
      </c>
      <c r="Q51" s="910">
        <v>3.0249190937520738</v>
      </c>
      <c r="R51" s="910">
        <v>3.0347135241752237</v>
      </c>
      <c r="S51" s="910">
        <v>3.0446436013063698</v>
      </c>
      <c r="T51" s="910">
        <v>3.0565335039826715</v>
      </c>
      <c r="U51" s="910">
        <v>3.075343442608887</v>
      </c>
      <c r="V51" s="910">
        <v>3.0981284915759053</v>
      </c>
      <c r="W51" s="910">
        <v>3.1224300034488177</v>
      </c>
      <c r="X51" s="910">
        <v>3.1504413663030211</v>
      </c>
      <c r="Y51" s="910">
        <v>3.1840414331803211</v>
      </c>
      <c r="Z51" s="910">
        <v>3.2212755306783896</v>
      </c>
      <c r="AA51" s="910">
        <v>3.2601485714080853</v>
      </c>
      <c r="AB51" s="910">
        <v>3.2990233911782485</v>
      </c>
      <c r="AC51" s="910">
        <v>3.3379008028095551</v>
      </c>
      <c r="AD51" s="910">
        <v>3.3767812951064098</v>
      </c>
      <c r="AE51" s="910">
        <v>3.415766541005651</v>
      </c>
      <c r="AF51" s="910">
        <v>3.4550618990088524</v>
      </c>
      <c r="AG51" s="910">
        <v>3.4943670055701559</v>
      </c>
      <c r="AH51" s="910">
        <v>3.5337451862511098</v>
      </c>
      <c r="AI51" s="910">
        <v>3.5734559899623251</v>
      </c>
      <c r="AJ51" s="910">
        <v>3.6135451601401298</v>
      </c>
      <c r="AK51" s="910">
        <v>3.6547896699756741</v>
      </c>
      <c r="AL51" s="910">
        <v>3.6993722730972807</v>
      </c>
      <c r="AM51" s="910">
        <v>3.7439576958529059</v>
      </c>
      <c r="AN51" s="910">
        <v>3.7885458247690416</v>
      </c>
      <c r="AO51" s="910">
        <v>3.8331346845473102</v>
      </c>
    </row>
    <row r="52" spans="1:41" ht="25.15" customHeight="1" x14ac:dyDescent="0.2">
      <c r="A52" s="224"/>
      <c r="B52" s="975" t="s">
        <v>309</v>
      </c>
      <c r="C52" s="510" t="s">
        <v>310</v>
      </c>
      <c r="D52" s="587" t="s">
        <v>311</v>
      </c>
      <c r="E52" s="570" t="s">
        <v>303</v>
      </c>
      <c r="F52" s="571" t="s">
        <v>272</v>
      </c>
      <c r="G52" s="571">
        <v>2</v>
      </c>
      <c r="H52" s="890">
        <v>0.52797778897252856</v>
      </c>
      <c r="I52" s="423">
        <v>0.52154884973954363</v>
      </c>
      <c r="J52" s="423">
        <v>0.5195196918073498</v>
      </c>
      <c r="K52" s="423">
        <v>0.51818777938552918</v>
      </c>
      <c r="L52" s="908">
        <v>0.51886888075954174</v>
      </c>
      <c r="M52" s="908">
        <v>0.52022201268737078</v>
      </c>
      <c r="N52" s="908">
        <v>0.52144171194594402</v>
      </c>
      <c r="O52" s="908">
        <v>0.52271182069376387</v>
      </c>
      <c r="P52" s="908">
        <v>0.52308741360428579</v>
      </c>
      <c r="Q52" s="908">
        <v>0.52299153581665181</v>
      </c>
      <c r="R52" s="908">
        <v>0.52349562276419237</v>
      </c>
      <c r="S52" s="908">
        <v>0.52438678030511254</v>
      </c>
      <c r="T52" s="908">
        <v>0.52514321679963627</v>
      </c>
      <c r="U52" s="908">
        <v>0.52581965000106989</v>
      </c>
      <c r="V52" s="908">
        <v>0.52665680049623464</v>
      </c>
      <c r="W52" s="908">
        <v>0.52848291422950655</v>
      </c>
      <c r="X52" s="908">
        <v>0.53048637991333181</v>
      </c>
      <c r="Y52" s="908">
        <v>0.53272357211091637</v>
      </c>
      <c r="Z52" s="908">
        <v>0.53446115862461285</v>
      </c>
      <c r="AA52" s="908">
        <v>0.5362274792940962</v>
      </c>
      <c r="AB52" s="908">
        <v>0.53795659968781451</v>
      </c>
      <c r="AC52" s="908">
        <v>0.53997126106813631</v>
      </c>
      <c r="AD52" s="908">
        <v>0.54203813370924581</v>
      </c>
      <c r="AE52" s="908">
        <v>0.54379800742189677</v>
      </c>
      <c r="AF52" s="908">
        <v>0.54560986289080304</v>
      </c>
      <c r="AG52" s="908">
        <v>0.54746611680874047</v>
      </c>
      <c r="AH52" s="908">
        <v>0.54939016662563245</v>
      </c>
      <c r="AI52" s="908">
        <v>0.55139334189330835</v>
      </c>
      <c r="AJ52" s="908">
        <v>0.55349891507184934</v>
      </c>
      <c r="AK52" s="908">
        <v>0.55549076406826137</v>
      </c>
      <c r="AL52" s="908">
        <v>0.55818539465684991</v>
      </c>
      <c r="AM52" s="908">
        <v>0.56052443346872771</v>
      </c>
      <c r="AN52" s="908">
        <v>0.56288360731012477</v>
      </c>
      <c r="AO52" s="908">
        <v>0.56524184178901671</v>
      </c>
    </row>
    <row r="53" spans="1:41" ht="25.15" customHeight="1" x14ac:dyDescent="0.2">
      <c r="A53" s="224"/>
      <c r="B53" s="973"/>
      <c r="C53" s="528" t="s">
        <v>312</v>
      </c>
      <c r="D53" s="588" t="s">
        <v>313</v>
      </c>
      <c r="E53" s="570" t="s">
        <v>303</v>
      </c>
      <c r="F53" s="574" t="s">
        <v>272</v>
      </c>
      <c r="G53" s="574">
        <v>2</v>
      </c>
      <c r="H53" s="885">
        <v>0</v>
      </c>
      <c r="I53" s="422">
        <v>0</v>
      </c>
      <c r="J53" s="422">
        <v>0</v>
      </c>
      <c r="K53" s="422">
        <v>0</v>
      </c>
      <c r="L53" s="895">
        <v>0</v>
      </c>
      <c r="M53" s="895">
        <v>0</v>
      </c>
      <c r="N53" s="895">
        <v>0</v>
      </c>
      <c r="O53" s="895">
        <v>0</v>
      </c>
      <c r="P53" s="895">
        <v>0</v>
      </c>
      <c r="Q53" s="895">
        <v>0</v>
      </c>
      <c r="R53" s="895">
        <v>0</v>
      </c>
      <c r="S53" s="895">
        <v>0</v>
      </c>
      <c r="T53" s="895">
        <v>0</v>
      </c>
      <c r="U53" s="895">
        <v>0</v>
      </c>
      <c r="V53" s="895">
        <v>0</v>
      </c>
      <c r="W53" s="895">
        <v>0</v>
      </c>
      <c r="X53" s="895">
        <v>0</v>
      </c>
      <c r="Y53" s="895">
        <v>0</v>
      </c>
      <c r="Z53" s="895">
        <v>0</v>
      </c>
      <c r="AA53" s="895">
        <v>0</v>
      </c>
      <c r="AB53" s="895">
        <v>0</v>
      </c>
      <c r="AC53" s="895">
        <v>0</v>
      </c>
      <c r="AD53" s="895">
        <v>0</v>
      </c>
      <c r="AE53" s="895">
        <v>0</v>
      </c>
      <c r="AF53" s="895">
        <v>0</v>
      </c>
      <c r="AG53" s="895">
        <v>0</v>
      </c>
      <c r="AH53" s="895">
        <v>0</v>
      </c>
      <c r="AI53" s="895">
        <v>0</v>
      </c>
      <c r="AJ53" s="895">
        <v>0</v>
      </c>
      <c r="AK53" s="895">
        <v>0</v>
      </c>
      <c r="AL53" s="895">
        <v>0</v>
      </c>
      <c r="AM53" s="895">
        <v>0</v>
      </c>
      <c r="AN53" s="895">
        <v>0</v>
      </c>
      <c r="AO53" s="895">
        <v>0</v>
      </c>
    </row>
    <row r="54" spans="1:41" ht="25.15" customHeight="1" x14ac:dyDescent="0.2">
      <c r="A54" s="195"/>
      <c r="B54" s="973"/>
      <c r="C54" s="528" t="s">
        <v>314</v>
      </c>
      <c r="D54" s="588" t="s">
        <v>315</v>
      </c>
      <c r="E54" s="570" t="s">
        <v>303</v>
      </c>
      <c r="F54" s="574" t="s">
        <v>272</v>
      </c>
      <c r="G54" s="574">
        <v>2</v>
      </c>
      <c r="H54" s="860">
        <v>2.2545980866444908</v>
      </c>
      <c r="I54" s="422">
        <v>2.4310943272981054</v>
      </c>
      <c r="J54" s="422">
        <v>2.5061724491365118</v>
      </c>
      <c r="K54" s="422">
        <v>2.5763845764453976</v>
      </c>
      <c r="L54" s="895">
        <v>2.6302589365504119</v>
      </c>
      <c r="M54" s="895">
        <v>2.6757553901689786</v>
      </c>
      <c r="N54" s="895">
        <v>2.721259926806908</v>
      </c>
      <c r="O54" s="895">
        <v>2.7667974871696792</v>
      </c>
      <c r="P54" s="895">
        <v>2.8182396343052396</v>
      </c>
      <c r="Q54" s="895">
        <v>2.8736471470443767</v>
      </c>
      <c r="R54" s="895">
        <v>2.9280863046208343</v>
      </c>
      <c r="S54" s="895">
        <v>2.9810597128416214</v>
      </c>
      <c r="T54" s="895">
        <v>3.0382216336775016</v>
      </c>
      <c r="U54" s="895">
        <v>3.0980405099096822</v>
      </c>
      <c r="V54" s="895">
        <v>3.1572507397824636</v>
      </c>
      <c r="W54" s="895">
        <v>3.2149844063201702</v>
      </c>
      <c r="X54" s="895">
        <v>3.2731317874182033</v>
      </c>
      <c r="Y54" s="895">
        <v>3.3301599655752545</v>
      </c>
      <c r="Z54" s="895">
        <v>3.3862188076334014</v>
      </c>
      <c r="AA54" s="895">
        <v>3.4399008597449279</v>
      </c>
      <c r="AB54" s="895">
        <v>3.492097099742506</v>
      </c>
      <c r="AC54" s="895">
        <v>3.5420597995966649</v>
      </c>
      <c r="AD54" s="895">
        <v>3.5896246243202676</v>
      </c>
      <c r="AE54" s="895">
        <v>3.63571638066179</v>
      </c>
      <c r="AF54" s="895">
        <v>3.679831746717575</v>
      </c>
      <c r="AG54" s="895">
        <v>3.7226231242919807</v>
      </c>
      <c r="AH54" s="895">
        <v>3.7640770448605019</v>
      </c>
      <c r="AI54" s="895">
        <v>3.8042589832869975</v>
      </c>
      <c r="AJ54" s="895">
        <v>3.84297449548776</v>
      </c>
      <c r="AK54" s="895">
        <v>3.8826885112461533</v>
      </c>
      <c r="AL54" s="895">
        <v>3.9177213229589314</v>
      </c>
      <c r="AM54" s="895">
        <v>3.9540451860388131</v>
      </c>
      <c r="AN54" s="895">
        <v>3.9893901107376499</v>
      </c>
      <c r="AO54" s="895">
        <v>4.0239213056290293</v>
      </c>
    </row>
    <row r="55" spans="1:41" ht="25.15" customHeight="1" x14ac:dyDescent="0.2">
      <c r="A55" s="195"/>
      <c r="B55" s="973"/>
      <c r="C55" s="528" t="s">
        <v>316</v>
      </c>
      <c r="D55" s="573" t="s">
        <v>317</v>
      </c>
      <c r="E55" s="570" t="s">
        <v>303</v>
      </c>
      <c r="F55" s="574" t="s">
        <v>272</v>
      </c>
      <c r="G55" s="574">
        <v>2</v>
      </c>
      <c r="H55" s="885">
        <v>3.9614631972445467</v>
      </c>
      <c r="I55" s="422">
        <v>3.8444265542656986</v>
      </c>
      <c r="J55" s="422">
        <v>3.793076527915801</v>
      </c>
      <c r="K55" s="422">
        <v>3.7416483408687631</v>
      </c>
      <c r="L55" s="895">
        <v>3.6887196779137783</v>
      </c>
      <c r="M55" s="895">
        <v>3.6425203599900136</v>
      </c>
      <c r="N55" s="895">
        <v>3.5973063360136721</v>
      </c>
      <c r="O55" s="895">
        <v>3.5528807208326549</v>
      </c>
      <c r="P55" s="895">
        <v>3.5102760601192187</v>
      </c>
      <c r="Q55" s="895">
        <v>3.4662788643759117</v>
      </c>
      <c r="R55" s="895">
        <v>3.4221172612837139</v>
      </c>
      <c r="S55" s="895">
        <v>3.378271429914649</v>
      </c>
      <c r="T55" s="895">
        <v>3.3358951634764398</v>
      </c>
      <c r="U55" s="895">
        <v>3.2917222154314376</v>
      </c>
      <c r="V55" s="895">
        <v>3.2465145206132098</v>
      </c>
      <c r="W55" s="895">
        <v>3.2014321590126671</v>
      </c>
      <c r="X55" s="895">
        <v>3.1562114693118315</v>
      </c>
      <c r="Y55" s="895">
        <v>3.1098031218945472</v>
      </c>
      <c r="Z55" s="895">
        <v>3.0633778088988604</v>
      </c>
      <c r="AA55" s="895">
        <v>3.0174276662753181</v>
      </c>
      <c r="AB55" s="895">
        <v>2.9727885888085104</v>
      </c>
      <c r="AC55" s="895">
        <v>2.9291714400485191</v>
      </c>
      <c r="AD55" s="895">
        <v>2.8864710298101879</v>
      </c>
      <c r="AE55" s="895">
        <v>2.8448285688631727</v>
      </c>
      <c r="AF55" s="895">
        <v>2.8040130227138809</v>
      </c>
      <c r="AG55" s="895">
        <v>2.7642036468223856</v>
      </c>
      <c r="AH55" s="895">
        <v>2.7253190576339543</v>
      </c>
      <c r="AI55" s="895">
        <v>2.6872667561772983</v>
      </c>
      <c r="AJ55" s="895">
        <v>2.6499554733700008</v>
      </c>
      <c r="AK55" s="895">
        <v>2.6136892395290099</v>
      </c>
      <c r="AL55" s="895">
        <v>2.5769928715013224</v>
      </c>
      <c r="AM55" s="895">
        <v>2.5416012484602577</v>
      </c>
      <c r="AN55" s="895">
        <v>2.5070484993039992</v>
      </c>
      <c r="AO55" s="895">
        <v>2.4733221420067495</v>
      </c>
    </row>
    <row r="56" spans="1:41" ht="25.15" customHeight="1" thickBot="1" x14ac:dyDescent="0.25">
      <c r="A56" s="195"/>
      <c r="B56" s="973"/>
      <c r="C56" s="589" t="s">
        <v>318</v>
      </c>
      <c r="D56" s="590" t="s">
        <v>319</v>
      </c>
      <c r="E56" s="591" t="s">
        <v>320</v>
      </c>
      <c r="F56" s="592" t="s">
        <v>272</v>
      </c>
      <c r="G56" s="592">
        <v>2</v>
      </c>
      <c r="H56" s="886">
        <v>6.7440390728615665</v>
      </c>
      <c r="I56" s="507">
        <v>6.7970697313033472</v>
      </c>
      <c r="J56" s="507">
        <v>6.8187686688596632</v>
      </c>
      <c r="K56" s="507">
        <v>6.8362206966996899</v>
      </c>
      <c r="L56" s="911">
        <v>6.8378474952237323</v>
      </c>
      <c r="M56" s="911">
        <v>6.8384977628463623</v>
      </c>
      <c r="N56" s="911">
        <v>6.8400079747665234</v>
      </c>
      <c r="O56" s="911">
        <v>6.8423900286960979</v>
      </c>
      <c r="P56" s="911">
        <v>6.8516031080287441</v>
      </c>
      <c r="Q56" s="911">
        <v>6.8629175472369397</v>
      </c>
      <c r="R56" s="911">
        <v>6.8736991886687404</v>
      </c>
      <c r="S56" s="911">
        <v>6.8837179230613827</v>
      </c>
      <c r="T56" s="911">
        <v>6.8992600139535778</v>
      </c>
      <c r="U56" s="911">
        <v>6.9155823753421899</v>
      </c>
      <c r="V56" s="911">
        <v>6.9304220608919085</v>
      </c>
      <c r="W56" s="911">
        <v>6.944899479562344</v>
      </c>
      <c r="X56" s="911">
        <v>6.9598296366433665</v>
      </c>
      <c r="Y56" s="911">
        <v>6.9726866595807184</v>
      </c>
      <c r="Z56" s="911">
        <v>6.9840577751568746</v>
      </c>
      <c r="AA56" s="911">
        <v>6.9935560053143426</v>
      </c>
      <c r="AB56" s="911">
        <v>7.0028422882388313</v>
      </c>
      <c r="AC56" s="911">
        <v>7.0112025007133205</v>
      </c>
      <c r="AD56" s="911">
        <v>7.0181337878397017</v>
      </c>
      <c r="AE56" s="911">
        <v>7.0243429569468603</v>
      </c>
      <c r="AF56" s="911">
        <v>7.0294546323222589</v>
      </c>
      <c r="AG56" s="911">
        <v>7.0342928879231064</v>
      </c>
      <c r="AH56" s="911">
        <v>7.0387862691200889</v>
      </c>
      <c r="AI56" s="911">
        <v>7.0429190813576046</v>
      </c>
      <c r="AJ56" s="911">
        <v>7.046428883929611</v>
      </c>
      <c r="AK56" s="911">
        <v>7.0518685148434246</v>
      </c>
      <c r="AL56" s="911">
        <v>7.0528995891171036</v>
      </c>
      <c r="AM56" s="911">
        <v>7.0561708679677988</v>
      </c>
      <c r="AN56" s="911">
        <v>7.0593222173517738</v>
      </c>
      <c r="AO56" s="911">
        <v>7.0624852894247958</v>
      </c>
    </row>
    <row r="57" spans="1:41" ht="25.15" customHeight="1" x14ac:dyDescent="0.2">
      <c r="A57" s="195"/>
      <c r="B57" s="962" t="s">
        <v>321</v>
      </c>
      <c r="C57" s="593" t="s">
        <v>322</v>
      </c>
      <c r="D57" s="594" t="s">
        <v>323</v>
      </c>
      <c r="E57" s="595" t="s">
        <v>324</v>
      </c>
      <c r="F57" s="596" t="s">
        <v>325</v>
      </c>
      <c r="G57" s="597">
        <v>1</v>
      </c>
      <c r="H57" s="891">
        <v>2.0351005265409463</v>
      </c>
      <c r="I57" s="912">
        <v>2.0308917392551127</v>
      </c>
      <c r="J57" s="912">
        <v>2.0239672903559169</v>
      </c>
      <c r="K57" s="912">
        <v>2.0158203289154915</v>
      </c>
      <c r="L57" s="913">
        <v>2.0059742602112656</v>
      </c>
      <c r="M57" s="913">
        <v>2.0087315920671776</v>
      </c>
      <c r="N57" s="913">
        <v>2.011967802016748</v>
      </c>
      <c r="O57" s="913">
        <v>2.015375420420042</v>
      </c>
      <c r="P57" s="913">
        <v>2.0199406086961398</v>
      </c>
      <c r="Q57" s="913">
        <v>2.019400192376283</v>
      </c>
      <c r="R57" s="913">
        <v>2.0171361202897176</v>
      </c>
      <c r="S57" s="913">
        <v>2.0142552085402325</v>
      </c>
      <c r="T57" s="913">
        <v>2.0121453268581257</v>
      </c>
      <c r="U57" s="913">
        <v>2.0034427307311931</v>
      </c>
      <c r="V57" s="913">
        <v>1.9902634414899547</v>
      </c>
      <c r="W57" s="913">
        <v>1.9754080915860084</v>
      </c>
      <c r="X57" s="913">
        <v>1.9576346873788972</v>
      </c>
      <c r="Y57" s="913">
        <v>1.9343021159134142</v>
      </c>
      <c r="Z57" s="913">
        <v>1.9082189296270375</v>
      </c>
      <c r="AA57" s="913">
        <v>1.8809998800527326</v>
      </c>
      <c r="AB57" s="913">
        <v>1.8548485238827246</v>
      </c>
      <c r="AC57" s="913">
        <v>1.8292720075486628</v>
      </c>
      <c r="AD57" s="913">
        <v>1.8041251251556256</v>
      </c>
      <c r="AE57" s="913">
        <v>1.7797252526814817</v>
      </c>
      <c r="AF57" s="913">
        <v>1.7555962791509354</v>
      </c>
      <c r="AG57" s="913">
        <v>1.7322561816178415</v>
      </c>
      <c r="AH57" s="913">
        <v>1.7095816641476187</v>
      </c>
      <c r="AI57" s="913">
        <v>1.6873550534995805</v>
      </c>
      <c r="AJ57" s="913">
        <v>1.6654274576468608</v>
      </c>
      <c r="AK57" s="913">
        <v>1.6442920045359866</v>
      </c>
      <c r="AL57" s="913">
        <v>1.6201289808702986</v>
      </c>
      <c r="AM57" s="913">
        <v>1.5977523218071044</v>
      </c>
      <c r="AN57" s="913">
        <v>1.5761363317138304</v>
      </c>
      <c r="AO57" s="913">
        <v>1.5552878176546858</v>
      </c>
    </row>
    <row r="58" spans="1:41" ht="25.15" customHeight="1" thickBot="1" x14ac:dyDescent="0.25">
      <c r="A58" s="195"/>
      <c r="B58" s="963"/>
      <c r="C58" s="598" t="s">
        <v>326</v>
      </c>
      <c r="D58" s="599" t="s">
        <v>327</v>
      </c>
      <c r="E58" s="585" t="s">
        <v>328</v>
      </c>
      <c r="F58" s="600" t="s">
        <v>325</v>
      </c>
      <c r="G58" s="601">
        <v>1</v>
      </c>
      <c r="H58" s="918">
        <v>3.1765392705507387</v>
      </c>
      <c r="I58" s="919">
        <v>3.1982876370254565</v>
      </c>
      <c r="J58" s="919">
        <v>3.2141876632219186</v>
      </c>
      <c r="K58" s="919">
        <v>3.2295072708510526</v>
      </c>
      <c r="L58" s="920">
        <v>3.242967715519832</v>
      </c>
      <c r="M58" s="920">
        <v>3.2618398523412746</v>
      </c>
      <c r="N58" s="920">
        <v>3.2811927487060952</v>
      </c>
      <c r="O58" s="920">
        <v>3.3008715288218093</v>
      </c>
      <c r="P58" s="920">
        <v>3.3218723557226615</v>
      </c>
      <c r="Q58" s="920">
        <v>3.3411720616135963</v>
      </c>
      <c r="R58" s="920">
        <v>3.35988105497885</v>
      </c>
      <c r="S58" s="920">
        <v>3.3784479344961795</v>
      </c>
      <c r="T58" s="920">
        <v>3.3980421183057317</v>
      </c>
      <c r="U58" s="920">
        <v>3.4153342728446638</v>
      </c>
      <c r="V58" s="920">
        <v>3.4310027123153732</v>
      </c>
      <c r="W58" s="920">
        <v>3.4462096072374075</v>
      </c>
      <c r="X58" s="920">
        <v>3.4606458161444933</v>
      </c>
      <c r="Y58" s="920">
        <v>3.4731027239363148</v>
      </c>
      <c r="Z58" s="920">
        <v>3.484808916752439</v>
      </c>
      <c r="AA58" s="920">
        <v>3.4963020852878102</v>
      </c>
      <c r="AB58" s="920">
        <v>3.5085670493306855</v>
      </c>
      <c r="AC58" s="920">
        <v>3.5213096758462714</v>
      </c>
      <c r="AD58" s="920">
        <v>3.5344374968356331</v>
      </c>
      <c r="AE58" s="920">
        <v>3.548157401304413</v>
      </c>
      <c r="AF58" s="920">
        <v>3.5622178624214333</v>
      </c>
      <c r="AG58" s="920">
        <v>3.5768782697276804</v>
      </c>
      <c r="AH58" s="920">
        <v>3.5920729807698653</v>
      </c>
      <c r="AI58" s="920">
        <v>3.6077152485591553</v>
      </c>
      <c r="AJ58" s="920">
        <v>3.6237124075166185</v>
      </c>
      <c r="AK58" s="920">
        <v>3.6405145418641509</v>
      </c>
      <c r="AL58" s="920">
        <v>3.6560801789350874</v>
      </c>
      <c r="AM58" s="920">
        <v>3.6728533083849588</v>
      </c>
      <c r="AN58" s="920">
        <v>3.6902227125975897</v>
      </c>
      <c r="AO58" s="920">
        <v>3.7082089805269365</v>
      </c>
    </row>
    <row r="59" spans="1:41" ht="25.15" customHeight="1" x14ac:dyDescent="0.2">
      <c r="A59" s="195"/>
      <c r="B59" s="964" t="s">
        <v>329</v>
      </c>
      <c r="C59" s="575" t="s">
        <v>330</v>
      </c>
      <c r="D59" s="576" t="s">
        <v>331</v>
      </c>
      <c r="E59" s="602" t="s">
        <v>332</v>
      </c>
      <c r="F59" s="603" t="s">
        <v>208</v>
      </c>
      <c r="G59" s="603">
        <v>0</v>
      </c>
      <c r="H59" s="892">
        <v>0.47043587143621401</v>
      </c>
      <c r="I59" s="914">
        <v>0.4989644068213146</v>
      </c>
      <c r="J59" s="914">
        <v>0.5120212565614084</v>
      </c>
      <c r="K59" s="914">
        <v>0.52452136113350667</v>
      </c>
      <c r="L59" s="915">
        <v>0.53548073546949715</v>
      </c>
      <c r="M59" s="915">
        <v>0.54397206221553318</v>
      </c>
      <c r="N59" s="915">
        <v>0.55230875178137917</v>
      </c>
      <c r="O59" s="915">
        <v>0.56052987621241612</v>
      </c>
      <c r="P59" s="915">
        <v>0.56902596965009433</v>
      </c>
      <c r="Q59" s="915">
        <v>0.57835435396287027</v>
      </c>
      <c r="R59" s="915">
        <v>0.58766391623680247</v>
      </c>
      <c r="S59" s="915">
        <v>0.59678369858278313</v>
      </c>
      <c r="T59" s="915">
        <v>0.60600003793699864</v>
      </c>
      <c r="U59" s="915">
        <v>0.61603851228386897</v>
      </c>
      <c r="V59" s="915">
        <v>0.62637701108269317</v>
      </c>
      <c r="W59" s="915">
        <v>0.63662009074578041</v>
      </c>
      <c r="X59" s="915">
        <v>0.64704907678113577</v>
      </c>
      <c r="Y59" s="915">
        <v>0.6578578711631522</v>
      </c>
      <c r="Z59" s="915">
        <v>0.66872822804622734</v>
      </c>
      <c r="AA59" s="915">
        <v>0.67938355679359963</v>
      </c>
      <c r="AB59" s="915">
        <v>0.6896335523610243</v>
      </c>
      <c r="AC59" s="915">
        <v>0.69949699283349553</v>
      </c>
      <c r="AD59" s="915">
        <v>0.70899156165296418</v>
      </c>
      <c r="AE59" s="915">
        <v>0.71814379443875254</v>
      </c>
      <c r="AF59" s="915">
        <v>0.72698720256600402</v>
      </c>
      <c r="AG59" s="915">
        <v>0.73550630473947753</v>
      </c>
      <c r="AH59" s="915">
        <v>0.7437207488124975</v>
      </c>
      <c r="AI59" s="915">
        <v>0.75166443049090592</v>
      </c>
      <c r="AJ59" s="915">
        <v>0.75935033525818607</v>
      </c>
      <c r="AK59" s="915">
        <v>0.76684482256582187</v>
      </c>
      <c r="AL59" s="915">
        <v>0.77430351838275235</v>
      </c>
      <c r="AM59" s="915">
        <v>0.78148065382839904</v>
      </c>
      <c r="AN59" s="915">
        <v>0.78838909679921809</v>
      </c>
      <c r="AO59" s="915">
        <v>0.79504088452766397</v>
      </c>
    </row>
    <row r="60" spans="1:41" ht="25.15" customHeight="1" thickBot="1" x14ac:dyDescent="0.25">
      <c r="A60" s="195"/>
      <c r="B60" s="965"/>
      <c r="C60" s="583" t="s">
        <v>333</v>
      </c>
      <c r="D60" s="607" t="s">
        <v>334</v>
      </c>
      <c r="E60" s="585" t="s">
        <v>335</v>
      </c>
      <c r="F60" s="601" t="s">
        <v>208</v>
      </c>
      <c r="G60" s="600">
        <v>0</v>
      </c>
      <c r="H60" s="893">
        <v>0.45926907584047627</v>
      </c>
      <c r="I60" s="609">
        <v>0.48806528772680047</v>
      </c>
      <c r="J60" s="609">
        <v>0.50088168307279524</v>
      </c>
      <c r="K60" s="609">
        <v>0.51315376646310973</v>
      </c>
      <c r="L60" s="916">
        <v>0.52391550326697089</v>
      </c>
      <c r="M60" s="916">
        <v>0.5322560543840118</v>
      </c>
      <c r="N60" s="916">
        <v>0.54044568898737411</v>
      </c>
      <c r="O60" s="916">
        <v>0.54852271490348858</v>
      </c>
      <c r="P60" s="916">
        <v>0.55687054134496849</v>
      </c>
      <c r="Q60" s="916">
        <v>0.56603650359078017</v>
      </c>
      <c r="R60" s="916">
        <v>0.57518499245500798</v>
      </c>
      <c r="S60" s="916">
        <v>0.58414808084909964</v>
      </c>
      <c r="T60" s="916">
        <v>0.59320695698720638</v>
      </c>
      <c r="U60" s="916">
        <v>0.60307441503147019</v>
      </c>
      <c r="V60" s="916">
        <v>0.61323773766495171</v>
      </c>
      <c r="W60" s="916">
        <v>0.62330844793663698</v>
      </c>
      <c r="X60" s="916">
        <v>0.63356295035817201</v>
      </c>
      <c r="Y60" s="916">
        <v>0.64419184906992755</v>
      </c>
      <c r="Z60" s="916">
        <v>0.6548824403572906</v>
      </c>
      <c r="AA60" s="916">
        <v>0.66536282938333569</v>
      </c>
      <c r="AB60" s="916">
        <v>0.67544583471903863</v>
      </c>
      <c r="AC60" s="916">
        <v>0.68514977595037341</v>
      </c>
      <c r="AD60" s="916">
        <v>0.69449191088067164</v>
      </c>
      <c r="AE60" s="916">
        <v>0.7034982154297259</v>
      </c>
      <c r="AF60" s="916">
        <v>0.71220154077845155</v>
      </c>
      <c r="AG60" s="916">
        <v>0.72058656853976988</v>
      </c>
      <c r="AH60" s="916">
        <v>0.72867253365040319</v>
      </c>
      <c r="AI60" s="916">
        <v>0.73649269639021409</v>
      </c>
      <c r="AJ60" s="916">
        <v>0.74405976032488597</v>
      </c>
      <c r="AK60" s="916">
        <v>0.75143894360882768</v>
      </c>
      <c r="AL60" s="916">
        <v>0.75878330486458923</v>
      </c>
      <c r="AM60" s="916">
        <v>0.76585101365918229</v>
      </c>
      <c r="AN60" s="916">
        <v>0.7726546707410914</v>
      </c>
      <c r="AO60" s="916">
        <v>0.77920606593769304</v>
      </c>
    </row>
    <row r="61" spans="1:41" x14ac:dyDescent="0.2">
      <c r="A61" s="225"/>
      <c r="B61" s="226"/>
      <c r="C61" s="226"/>
      <c r="D61" s="227"/>
      <c r="E61" s="228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6"/>
      <c r="X61" s="226"/>
      <c r="Y61" s="226"/>
      <c r="Z61" s="226"/>
      <c r="AA61" s="226"/>
      <c r="AB61" s="226"/>
      <c r="AC61" s="226"/>
      <c r="AD61" s="226"/>
      <c r="AE61" s="226"/>
      <c r="AF61" s="226"/>
      <c r="AG61" s="226"/>
      <c r="AH61" s="226"/>
      <c r="AI61" s="226"/>
      <c r="AJ61" s="226"/>
    </row>
    <row r="62" spans="1:41" x14ac:dyDescent="0.2">
      <c r="A62" s="229"/>
      <c r="B62" s="230"/>
      <c r="C62" s="230"/>
      <c r="D62" s="154" t="str">
        <f>'TITLE PAGE'!B9</f>
        <v>Company:</v>
      </c>
      <c r="E62" s="156" t="str">
        <f>'TITLE PAGE'!D9</f>
        <v>Dŵr Cymru Welsh Water</v>
      </c>
      <c r="F62" s="230"/>
      <c r="G62" s="230"/>
      <c r="H62" s="230"/>
      <c r="I62" s="230"/>
      <c r="J62" s="230"/>
      <c r="K62" s="230"/>
      <c r="L62" s="230"/>
      <c r="M62" s="230"/>
      <c r="N62" s="230"/>
      <c r="O62" s="230"/>
      <c r="P62" s="230"/>
      <c r="Q62" s="230"/>
      <c r="R62" s="230"/>
      <c r="S62" s="230"/>
      <c r="T62" s="230"/>
      <c r="U62" s="230"/>
      <c r="V62" s="230"/>
      <c r="W62" s="230"/>
      <c r="X62" s="230"/>
      <c r="Y62" s="230"/>
      <c r="Z62" s="230"/>
      <c r="AA62" s="230"/>
      <c r="AB62" s="230"/>
      <c r="AC62" s="230"/>
      <c r="AD62" s="230"/>
      <c r="AE62" s="230"/>
      <c r="AF62" s="230"/>
      <c r="AG62" s="230"/>
      <c r="AH62" s="230"/>
      <c r="AI62" s="230"/>
      <c r="AJ62" s="230"/>
    </row>
    <row r="63" spans="1:41" x14ac:dyDescent="0.2">
      <c r="A63" s="225"/>
      <c r="B63" s="226"/>
      <c r="C63" s="226"/>
      <c r="D63" s="158" t="str">
        <f>'TITLE PAGE'!B10</f>
        <v>Resource Zone Name:</v>
      </c>
      <c r="E63" s="160" t="str">
        <f>'TITLE PAGE'!D10</f>
        <v>Vowchuch</v>
      </c>
      <c r="F63" s="226"/>
      <c r="G63" s="226"/>
      <c r="H63" s="226"/>
      <c r="I63" s="226"/>
      <c r="J63" s="226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</row>
    <row r="64" spans="1:41" x14ac:dyDescent="0.2">
      <c r="A64" s="225"/>
      <c r="B64" s="226"/>
      <c r="C64" s="226"/>
      <c r="D64" s="158" t="str">
        <f>'TITLE PAGE'!B11</f>
        <v>Resource Zone Number:</v>
      </c>
      <c r="E64" s="163">
        <f>'TITLE PAGE'!D11</f>
        <v>8110</v>
      </c>
      <c r="F64" s="226"/>
      <c r="G64" s="226"/>
      <c r="H64" s="226"/>
      <c r="I64" s="226"/>
      <c r="J64" s="226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</row>
    <row r="65" spans="1:36" x14ac:dyDescent="0.2">
      <c r="A65" s="225"/>
      <c r="B65" s="226"/>
      <c r="C65" s="226"/>
      <c r="D65" s="158" t="str">
        <f>'TITLE PAGE'!B12</f>
        <v xml:space="preserve">Planning Scenario Name:                                                                     </v>
      </c>
      <c r="E65" s="160" t="str">
        <f>'TITLE PAGE'!D12</f>
        <v>Dry Year Annual Average</v>
      </c>
      <c r="F65" s="226"/>
      <c r="G65" s="226"/>
      <c r="H65" s="226"/>
      <c r="I65" s="226"/>
      <c r="J65" s="226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</row>
    <row r="66" spans="1:36" x14ac:dyDescent="0.2">
      <c r="A66" s="225"/>
      <c r="B66" s="226"/>
      <c r="C66" s="226"/>
      <c r="D66" s="166" t="str">
        <f>'TITLE PAGE'!B13</f>
        <v xml:space="preserve">Chosen Level of Service:  </v>
      </c>
      <c r="E66" s="199" t="str">
        <f>'TITLE PAGE'!D13</f>
        <v>1 in 20</v>
      </c>
      <c r="F66" s="226"/>
      <c r="G66" s="226"/>
      <c r="H66" s="226"/>
      <c r="I66" s="226"/>
      <c r="J66" s="226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6"/>
      <c r="X66" s="226"/>
      <c r="Y66" s="226"/>
      <c r="Z66" s="226"/>
      <c r="AA66" s="226"/>
      <c r="AB66" s="226"/>
      <c r="AC66" s="226"/>
      <c r="AD66" s="226"/>
      <c r="AE66" s="226"/>
      <c r="AF66" s="226"/>
      <c r="AG66" s="226"/>
      <c r="AH66" s="226"/>
      <c r="AI66" s="226"/>
      <c r="AJ66" s="226"/>
    </row>
    <row r="67" spans="1:36" ht="18" x14ac:dyDescent="0.25">
      <c r="A67" s="225"/>
      <c r="B67" s="226"/>
      <c r="C67" s="226"/>
      <c r="D67" s="231"/>
      <c r="E67" s="228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6"/>
      <c r="X67" s="226"/>
      <c r="Y67" s="226"/>
      <c r="Z67" s="226"/>
      <c r="AA67" s="226"/>
      <c r="AB67" s="226"/>
      <c r="AC67" s="226"/>
      <c r="AD67" s="226"/>
      <c r="AE67" s="226"/>
      <c r="AF67" s="226"/>
      <c r="AG67" s="226"/>
      <c r="AH67" s="226"/>
      <c r="AI67" s="226"/>
      <c r="AJ67" s="226"/>
    </row>
  </sheetData>
  <mergeCells count="8">
    <mergeCell ref="B57:B58"/>
    <mergeCell ref="B59:B60"/>
    <mergeCell ref="I1:K1"/>
    <mergeCell ref="B3:B12"/>
    <mergeCell ref="B13:B29"/>
    <mergeCell ref="B30:B37"/>
    <mergeCell ref="B38:B51"/>
    <mergeCell ref="B52:B56"/>
  </mergeCells>
  <conditionalFormatting sqref="D58">
    <cfRule type="cellIs" dxfId="12" priority="10" stopIfTrue="1" operator="notEqual">
      <formula>"Unmeasured Household - Occupancy Rate"</formula>
    </cfRule>
  </conditionalFormatting>
  <conditionalFormatting sqref="F58">
    <cfRule type="cellIs" dxfId="11" priority="9" stopIfTrue="1" operator="notEqual">
      <formula>"h/prop"</formula>
    </cfRule>
  </conditionalFormatting>
  <conditionalFormatting sqref="E58">
    <cfRule type="cellIs" dxfId="10" priority="8" stopIfTrue="1" operator="notEqual">
      <formula>"52BL/46BL"</formula>
    </cfRule>
  </conditionalFormatting>
  <conditionalFormatting sqref="H58">
    <cfRule type="cellIs" dxfId="9" priority="7" stopIfTrue="1" operator="equal">
      <formula>""</formula>
    </cfRule>
  </conditionalFormatting>
  <conditionalFormatting sqref="I58:AI58">
    <cfRule type="cellIs" dxfId="8" priority="3" stopIfTrue="1" operator="equal">
      <formula>""</formula>
    </cfRule>
  </conditionalFormatting>
  <conditionalFormatting sqref="AM58:AO58">
    <cfRule type="cellIs" dxfId="7" priority="2" stopIfTrue="1" operator="equal">
      <formula>""</formula>
    </cfRule>
  </conditionalFormatting>
  <conditionalFormatting sqref="AJ58:AL58">
    <cfRule type="cellIs" dxfId="6" priority="1" stopIfTrue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8" scale="45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1"/>
  <sheetViews>
    <sheetView showGridLines="0" zoomScale="75" zoomScaleNormal="75" zoomScaleSheetLayoutView="10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H6" sqref="H6"/>
    </sheetView>
  </sheetViews>
  <sheetFormatPr defaultColWidth="8.88671875" defaultRowHeight="15" x14ac:dyDescent="0.2"/>
  <cols>
    <col min="1" max="1" width="1.33203125" customWidth="1"/>
    <col min="2" max="2" width="7.88671875" customWidth="1"/>
    <col min="3" max="3" width="8.33203125" customWidth="1"/>
    <col min="4" max="4" width="35.88671875" customWidth="1"/>
    <col min="5" max="5" width="39.77734375" customWidth="1"/>
    <col min="6" max="7" width="9.33203125" customWidth="1"/>
    <col min="8" max="8" width="15.88671875" customWidth="1"/>
    <col min="9" max="41" width="11.33203125" customWidth="1"/>
    <col min="257" max="257" width="1.33203125" customWidth="1"/>
    <col min="258" max="258" width="7.88671875" customWidth="1"/>
    <col min="259" max="259" width="8.33203125" customWidth="1"/>
    <col min="260" max="260" width="54.33203125" customWidth="1"/>
    <col min="261" max="261" width="39.77734375" customWidth="1"/>
    <col min="262" max="263" width="9.33203125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54.33203125" customWidth="1"/>
    <col min="517" max="517" width="39.77734375" customWidth="1"/>
    <col min="518" max="519" width="9.33203125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54.33203125" customWidth="1"/>
    <col min="773" max="773" width="39.77734375" customWidth="1"/>
    <col min="774" max="775" width="9.33203125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54.33203125" customWidth="1"/>
    <col min="1029" max="1029" width="39.77734375" customWidth="1"/>
    <col min="1030" max="1031" width="9.33203125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54.33203125" customWidth="1"/>
    <col min="1285" max="1285" width="39.77734375" customWidth="1"/>
    <col min="1286" max="1287" width="9.33203125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54.33203125" customWidth="1"/>
    <col min="1541" max="1541" width="39.77734375" customWidth="1"/>
    <col min="1542" max="1543" width="9.33203125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54.33203125" customWidth="1"/>
    <col min="1797" max="1797" width="39.77734375" customWidth="1"/>
    <col min="1798" max="1799" width="9.33203125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54.33203125" customWidth="1"/>
    <col min="2053" max="2053" width="39.77734375" customWidth="1"/>
    <col min="2054" max="2055" width="9.33203125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54.33203125" customWidth="1"/>
    <col min="2309" max="2309" width="39.77734375" customWidth="1"/>
    <col min="2310" max="2311" width="9.33203125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54.33203125" customWidth="1"/>
    <col min="2565" max="2565" width="39.77734375" customWidth="1"/>
    <col min="2566" max="2567" width="9.33203125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54.33203125" customWidth="1"/>
    <col min="2821" max="2821" width="39.77734375" customWidth="1"/>
    <col min="2822" max="2823" width="9.33203125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54.33203125" customWidth="1"/>
    <col min="3077" max="3077" width="39.77734375" customWidth="1"/>
    <col min="3078" max="3079" width="9.33203125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54.33203125" customWidth="1"/>
    <col min="3333" max="3333" width="39.77734375" customWidth="1"/>
    <col min="3334" max="3335" width="9.33203125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54.33203125" customWidth="1"/>
    <col min="3589" max="3589" width="39.77734375" customWidth="1"/>
    <col min="3590" max="3591" width="9.33203125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54.33203125" customWidth="1"/>
    <col min="3845" max="3845" width="39.77734375" customWidth="1"/>
    <col min="3846" max="3847" width="9.33203125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54.33203125" customWidth="1"/>
    <col min="4101" max="4101" width="39.77734375" customWidth="1"/>
    <col min="4102" max="4103" width="9.33203125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54.33203125" customWidth="1"/>
    <col min="4357" max="4357" width="39.77734375" customWidth="1"/>
    <col min="4358" max="4359" width="9.33203125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54.33203125" customWidth="1"/>
    <col min="4613" max="4613" width="39.77734375" customWidth="1"/>
    <col min="4614" max="4615" width="9.33203125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54.33203125" customWidth="1"/>
    <col min="4869" max="4869" width="39.77734375" customWidth="1"/>
    <col min="4870" max="4871" width="9.33203125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54.33203125" customWidth="1"/>
    <col min="5125" max="5125" width="39.77734375" customWidth="1"/>
    <col min="5126" max="5127" width="9.33203125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54.33203125" customWidth="1"/>
    <col min="5381" max="5381" width="39.77734375" customWidth="1"/>
    <col min="5382" max="5383" width="9.33203125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54.33203125" customWidth="1"/>
    <col min="5637" max="5637" width="39.77734375" customWidth="1"/>
    <col min="5638" max="5639" width="9.33203125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54.33203125" customWidth="1"/>
    <col min="5893" max="5893" width="39.77734375" customWidth="1"/>
    <col min="5894" max="5895" width="9.33203125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54.33203125" customWidth="1"/>
    <col min="6149" max="6149" width="39.77734375" customWidth="1"/>
    <col min="6150" max="6151" width="9.33203125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54.33203125" customWidth="1"/>
    <col min="6405" max="6405" width="39.77734375" customWidth="1"/>
    <col min="6406" max="6407" width="9.33203125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54.33203125" customWidth="1"/>
    <col min="6661" max="6661" width="39.77734375" customWidth="1"/>
    <col min="6662" max="6663" width="9.33203125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54.33203125" customWidth="1"/>
    <col min="6917" max="6917" width="39.77734375" customWidth="1"/>
    <col min="6918" max="6919" width="9.33203125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54.33203125" customWidth="1"/>
    <col min="7173" max="7173" width="39.77734375" customWidth="1"/>
    <col min="7174" max="7175" width="9.33203125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54.33203125" customWidth="1"/>
    <col min="7429" max="7429" width="39.77734375" customWidth="1"/>
    <col min="7430" max="7431" width="9.33203125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54.33203125" customWidth="1"/>
    <col min="7685" max="7685" width="39.77734375" customWidth="1"/>
    <col min="7686" max="7687" width="9.33203125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54.33203125" customWidth="1"/>
    <col min="7941" max="7941" width="39.77734375" customWidth="1"/>
    <col min="7942" max="7943" width="9.33203125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54.33203125" customWidth="1"/>
    <col min="8197" max="8197" width="39.77734375" customWidth="1"/>
    <col min="8198" max="8199" width="9.33203125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54.33203125" customWidth="1"/>
    <col min="8453" max="8453" width="39.77734375" customWidth="1"/>
    <col min="8454" max="8455" width="9.33203125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54.33203125" customWidth="1"/>
    <col min="8709" max="8709" width="39.77734375" customWidth="1"/>
    <col min="8710" max="8711" width="9.33203125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54.33203125" customWidth="1"/>
    <col min="8965" max="8965" width="39.77734375" customWidth="1"/>
    <col min="8966" max="8967" width="9.33203125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54.33203125" customWidth="1"/>
    <col min="9221" max="9221" width="39.77734375" customWidth="1"/>
    <col min="9222" max="9223" width="9.33203125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54.33203125" customWidth="1"/>
    <col min="9477" max="9477" width="39.77734375" customWidth="1"/>
    <col min="9478" max="9479" width="9.33203125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54.33203125" customWidth="1"/>
    <col min="9733" max="9733" width="39.77734375" customWidth="1"/>
    <col min="9734" max="9735" width="9.33203125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54.33203125" customWidth="1"/>
    <col min="9989" max="9989" width="39.77734375" customWidth="1"/>
    <col min="9990" max="9991" width="9.33203125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54.33203125" customWidth="1"/>
    <col min="10245" max="10245" width="39.77734375" customWidth="1"/>
    <col min="10246" max="10247" width="9.33203125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54.33203125" customWidth="1"/>
    <col min="10501" max="10501" width="39.77734375" customWidth="1"/>
    <col min="10502" max="10503" width="9.33203125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54.33203125" customWidth="1"/>
    <col min="10757" max="10757" width="39.77734375" customWidth="1"/>
    <col min="10758" max="10759" width="9.33203125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54.33203125" customWidth="1"/>
    <col min="11013" max="11013" width="39.77734375" customWidth="1"/>
    <col min="11014" max="11015" width="9.33203125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54.33203125" customWidth="1"/>
    <col min="11269" max="11269" width="39.77734375" customWidth="1"/>
    <col min="11270" max="11271" width="9.33203125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54.33203125" customWidth="1"/>
    <col min="11525" max="11525" width="39.77734375" customWidth="1"/>
    <col min="11526" max="11527" width="9.33203125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54.33203125" customWidth="1"/>
    <col min="11781" max="11781" width="39.77734375" customWidth="1"/>
    <col min="11782" max="11783" width="9.33203125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54.33203125" customWidth="1"/>
    <col min="12037" max="12037" width="39.77734375" customWidth="1"/>
    <col min="12038" max="12039" width="9.33203125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54.33203125" customWidth="1"/>
    <col min="12293" max="12293" width="39.77734375" customWidth="1"/>
    <col min="12294" max="12295" width="9.33203125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54.33203125" customWidth="1"/>
    <col min="12549" max="12549" width="39.77734375" customWidth="1"/>
    <col min="12550" max="12551" width="9.33203125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54.33203125" customWidth="1"/>
    <col min="12805" max="12805" width="39.77734375" customWidth="1"/>
    <col min="12806" max="12807" width="9.33203125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54.33203125" customWidth="1"/>
    <col min="13061" max="13061" width="39.77734375" customWidth="1"/>
    <col min="13062" max="13063" width="9.33203125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54.33203125" customWidth="1"/>
    <col min="13317" max="13317" width="39.77734375" customWidth="1"/>
    <col min="13318" max="13319" width="9.33203125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54.33203125" customWidth="1"/>
    <col min="13573" max="13573" width="39.77734375" customWidth="1"/>
    <col min="13574" max="13575" width="9.33203125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54.33203125" customWidth="1"/>
    <col min="13829" max="13829" width="39.77734375" customWidth="1"/>
    <col min="13830" max="13831" width="9.33203125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54.33203125" customWidth="1"/>
    <col min="14085" max="14085" width="39.77734375" customWidth="1"/>
    <col min="14086" max="14087" width="9.33203125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54.33203125" customWidth="1"/>
    <col min="14341" max="14341" width="39.77734375" customWidth="1"/>
    <col min="14342" max="14343" width="9.33203125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54.33203125" customWidth="1"/>
    <col min="14597" max="14597" width="39.77734375" customWidth="1"/>
    <col min="14598" max="14599" width="9.33203125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54.33203125" customWidth="1"/>
    <col min="14853" max="14853" width="39.77734375" customWidth="1"/>
    <col min="14854" max="14855" width="9.33203125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54.33203125" customWidth="1"/>
    <col min="15109" max="15109" width="39.77734375" customWidth="1"/>
    <col min="15110" max="15111" width="9.33203125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54.33203125" customWidth="1"/>
    <col min="15365" max="15365" width="39.77734375" customWidth="1"/>
    <col min="15366" max="15367" width="9.33203125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54.33203125" customWidth="1"/>
    <col min="15621" max="15621" width="39.77734375" customWidth="1"/>
    <col min="15622" max="15623" width="9.33203125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54.33203125" customWidth="1"/>
    <col min="15877" max="15877" width="39.77734375" customWidth="1"/>
    <col min="15878" max="15879" width="9.33203125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54.33203125" customWidth="1"/>
    <col min="16133" max="16133" width="39.77734375" customWidth="1"/>
    <col min="16134" max="16135" width="9.33203125" customWidth="1"/>
    <col min="16136" max="16136" width="15.88671875" customWidth="1"/>
    <col min="16137" max="16164" width="11.44140625" customWidth="1"/>
  </cols>
  <sheetData>
    <row r="1" spans="1:41" ht="18.75" thickBot="1" x14ac:dyDescent="0.25">
      <c r="A1" s="132"/>
      <c r="B1" s="176"/>
      <c r="C1" s="177" t="s">
        <v>336</v>
      </c>
      <c r="D1" s="178"/>
      <c r="E1" s="179"/>
      <c r="F1" s="180"/>
      <c r="G1" s="180"/>
      <c r="H1" s="181"/>
      <c r="I1" s="955"/>
      <c r="J1" s="956"/>
      <c r="K1" s="182"/>
      <c r="L1" s="183"/>
      <c r="M1" s="181"/>
      <c r="N1" s="180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</row>
    <row r="2" spans="1:41" ht="32.25" thickBot="1" x14ac:dyDescent="0.25">
      <c r="A2" s="185"/>
      <c r="B2" s="186"/>
      <c r="C2" s="141" t="s">
        <v>109</v>
      </c>
      <c r="D2" s="142" t="s">
        <v>136</v>
      </c>
      <c r="E2" s="187" t="s">
        <v>110</v>
      </c>
      <c r="F2" s="142" t="s">
        <v>137</v>
      </c>
      <c r="G2" s="188" t="s">
        <v>186</v>
      </c>
      <c r="H2" s="189" t="str">
        <f>'TITLE PAGE'!D14</f>
        <v>2015-16</v>
      </c>
      <c r="I2" s="190" t="str">
        <f>'WRZ summary'!E5</f>
        <v>For info 2017-18</v>
      </c>
      <c r="J2" s="191" t="str">
        <f>'WRZ summary'!F5</f>
        <v>For info 2018-19</v>
      </c>
      <c r="K2" s="191" t="str">
        <f>'WRZ summary'!G5</f>
        <v>For info 2019-20</v>
      </c>
      <c r="L2" s="192" t="str">
        <f>'WRZ summary'!H5</f>
        <v>2020-21</v>
      </c>
      <c r="M2" s="192" t="str">
        <f>'WRZ summary'!I5</f>
        <v>2021-22</v>
      </c>
      <c r="N2" s="192" t="str">
        <f>'WRZ summary'!J5</f>
        <v>2022-23</v>
      </c>
      <c r="O2" s="192" t="str">
        <f>'WRZ summary'!K5</f>
        <v>2023-24</v>
      </c>
      <c r="P2" s="192" t="str">
        <f>'WRZ summary'!L5</f>
        <v>2024-25</v>
      </c>
      <c r="Q2" s="192" t="str">
        <f>'WRZ summary'!M5</f>
        <v>2025-26</v>
      </c>
      <c r="R2" s="192" t="str">
        <f>'WRZ summary'!N5</f>
        <v>2026-27</v>
      </c>
      <c r="S2" s="192" t="str">
        <f>'WRZ summary'!O5</f>
        <v>2027-28</v>
      </c>
      <c r="T2" s="192" t="str">
        <f>'WRZ summary'!P5</f>
        <v>2028-29</v>
      </c>
      <c r="U2" s="192" t="str">
        <f>'WRZ summary'!Q5</f>
        <v>2029-30</v>
      </c>
      <c r="V2" s="192" t="str">
        <f>'WRZ summary'!R5</f>
        <v>2030-31</v>
      </c>
      <c r="W2" s="192" t="str">
        <f>'WRZ summary'!S5</f>
        <v>2031-32</v>
      </c>
      <c r="X2" s="192" t="str">
        <f>'WRZ summary'!T5</f>
        <v>2032-33</v>
      </c>
      <c r="Y2" s="192" t="str">
        <f>'WRZ summary'!U5</f>
        <v>2033-34</v>
      </c>
      <c r="Z2" s="192" t="str">
        <f>'WRZ summary'!V5</f>
        <v>2034-35</v>
      </c>
      <c r="AA2" s="192" t="str">
        <f>'WRZ summary'!W5</f>
        <v>2035-36</v>
      </c>
      <c r="AB2" s="192" t="str">
        <f>'WRZ summary'!X5</f>
        <v>2036-37</v>
      </c>
      <c r="AC2" s="192" t="str">
        <f>'WRZ summary'!Y5</f>
        <v>2037-38</v>
      </c>
      <c r="AD2" s="192" t="str">
        <f>'WRZ summary'!Z5</f>
        <v>2038-39</v>
      </c>
      <c r="AE2" s="192" t="str">
        <f>'WRZ summary'!AA5</f>
        <v>2039-40</v>
      </c>
      <c r="AF2" s="192" t="str">
        <f>'WRZ summary'!AB5</f>
        <v>2040-41</v>
      </c>
      <c r="AG2" s="192" t="str">
        <f>'WRZ summary'!AC5</f>
        <v>2041-42</v>
      </c>
      <c r="AH2" s="192" t="str">
        <f>'WRZ summary'!AD5</f>
        <v>2042-43</v>
      </c>
      <c r="AI2" s="192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x14ac:dyDescent="0.2">
      <c r="A3" s="149"/>
      <c r="B3" s="976" t="s">
        <v>337</v>
      </c>
      <c r="C3" s="319" t="s">
        <v>338</v>
      </c>
      <c r="D3" s="493" t="s">
        <v>339</v>
      </c>
      <c r="E3" s="493" t="s">
        <v>340</v>
      </c>
      <c r="F3" s="319" t="s">
        <v>72</v>
      </c>
      <c r="G3" s="288">
        <v>2</v>
      </c>
      <c r="H3" s="414">
        <f>SUM('3. BL Demand'!H3:H6,'3. BL Demand'!H28:H29,'3. BL Demand'!H34:H35)</f>
        <v>2.1804857616359836</v>
      </c>
      <c r="I3" s="422">
        <f>SUM('3. BL Demand'!I3:I6,'3. BL Demand'!I28:I29,'3. BL Demand'!I34:I35)</f>
        <v>2.2655691120258399</v>
      </c>
      <c r="J3" s="422">
        <f>SUM('3. BL Demand'!J3:J6,'3. BL Demand'!J28:J29,'3. BL Demand'!J34:J35)</f>
        <v>2.2658525931073337</v>
      </c>
      <c r="K3" s="422">
        <f>SUM('3. BL Demand'!K3:K6,'3. BL Demand'!K28:K29,'3. BL Demand'!K34:K35)</f>
        <v>2.2678927988485342</v>
      </c>
      <c r="L3" s="415">
        <f>SUM('3. BL Demand'!L3:L6,'3. BL Demand'!L28:L29,'3. BL Demand'!L34:L35)</f>
        <v>2.2418490363780421</v>
      </c>
      <c r="M3" s="494">
        <f>SUM('3. BL Demand'!M3:M6,'3. BL Demand'!M28:M29,'3. BL Demand'!M34:M35)</f>
        <v>2.2078081477960536</v>
      </c>
      <c r="N3" s="494">
        <f>SUM('3. BL Demand'!N3:N6,'3. BL Demand'!N28:N29,'3. BL Demand'!N34:N35)</f>
        <v>2.1745398852477846</v>
      </c>
      <c r="O3" s="494">
        <f>SUM('3. BL Demand'!O3:O6,'3. BL Demand'!O28:O29,'3. BL Demand'!O34:O35)</f>
        <v>2.1389836356762442</v>
      </c>
      <c r="P3" s="494">
        <f>SUM('3. BL Demand'!P3:P6,'3. BL Demand'!P28:P29,'3. BL Demand'!P34:P35)</f>
        <v>2.1094076244462872</v>
      </c>
      <c r="Q3" s="494">
        <f>SUM('3. BL Demand'!Q3:Q6,'3. BL Demand'!Q28:Q29,'3. BL Demand'!Q34:Q35)</f>
        <v>2.0949460490444096</v>
      </c>
      <c r="R3" s="494">
        <f>SUM('3. BL Demand'!R3:R6,'3. BL Demand'!R28:R29,'3. BL Demand'!R34:R35)</f>
        <v>2.0744129804868097</v>
      </c>
      <c r="S3" s="494">
        <f>SUM('3. BL Demand'!S3:S6,'3. BL Demand'!S28:S29,'3. BL Demand'!S34:S35)</f>
        <v>2.059882788597001</v>
      </c>
      <c r="T3" s="494">
        <f>SUM('3. BL Demand'!T3:T6,'3. BL Demand'!T28:T29,'3. BL Demand'!T34:T35)</f>
        <v>2.0436342069556153</v>
      </c>
      <c r="U3" s="494">
        <f>SUM('3. BL Demand'!U3:U6,'3. BL Demand'!U28:U29,'3. BL Demand'!U34:U35)</f>
        <v>2.0284257363769198</v>
      </c>
      <c r="V3" s="494">
        <f>SUM('3. BL Demand'!V3:V6,'3. BL Demand'!V28:V29,'3. BL Demand'!V34:V35)</f>
        <v>2.0034153377443857</v>
      </c>
      <c r="W3" s="494">
        <f>SUM('3. BL Demand'!W3:W6,'3. BL Demand'!W28:W29,'3. BL Demand'!W34:W35)</f>
        <v>1.9782795367663191</v>
      </c>
      <c r="X3" s="494">
        <f>SUM('3. BL Demand'!X3:X6,'3. BL Demand'!X28:X29,'3. BL Demand'!X34:X35)</f>
        <v>1.9535390129319175</v>
      </c>
      <c r="Y3" s="494">
        <f>SUM('3. BL Demand'!Y3:Y6,'3. BL Demand'!Y28:Y29,'3. BL Demand'!Y34:Y35)</f>
        <v>1.9293539761961762</v>
      </c>
      <c r="Z3" s="494">
        <f>SUM('3. BL Demand'!Z3:Z6,'3. BL Demand'!Z28:Z29,'3. BL Demand'!Z34:Z35)</f>
        <v>1.9054738876384509</v>
      </c>
      <c r="AA3" s="494">
        <f>SUM('3. BL Demand'!AA3:AA6,'3. BL Demand'!AA28:AA29,'3. BL Demand'!AA34:AA35)</f>
        <v>1.8894367862350308</v>
      </c>
      <c r="AB3" s="494">
        <f>SUM('3. BL Demand'!AB3:AB6,'3. BL Demand'!AB28:AB29,'3. BL Demand'!AB34:AB35)</f>
        <v>1.8731883779033078</v>
      </c>
      <c r="AC3" s="494">
        <f>SUM('3. BL Demand'!AC3:AC6,'3. BL Demand'!AC28:AC29,'3. BL Demand'!AC34:AC35)</f>
        <v>1.8566738625120385</v>
      </c>
      <c r="AD3" s="494">
        <f>SUM('3. BL Demand'!AD3:AD6,'3. BL Demand'!AD28:AD29,'3. BL Demand'!AD34:AD35)</f>
        <v>1.8398830267580826</v>
      </c>
      <c r="AE3" s="494">
        <f>SUM('3. BL Demand'!AE3:AE6,'3. BL Demand'!AE28:AE29,'3. BL Demand'!AE34:AE35)</f>
        <v>1.822901767498051</v>
      </c>
      <c r="AF3" s="494">
        <f>SUM('3. BL Demand'!AF3:AF6,'3. BL Demand'!AF28:AF29,'3. BL Demand'!AF34:AF35)</f>
        <v>1.8057267857883255</v>
      </c>
      <c r="AG3" s="494">
        <f>SUM('3. BL Demand'!AG3:AG6,'3. BL Demand'!AG28:AG29,'3. BL Demand'!AG34:AG35)</f>
        <v>1.7883611419359511</v>
      </c>
      <c r="AH3" s="494">
        <f>SUM('3. BL Demand'!AH3:AH6,'3. BL Demand'!AH28:AH29,'3. BL Demand'!AH34:AH35)</f>
        <v>1.7708087549954405</v>
      </c>
      <c r="AI3" s="494">
        <f>SUM('3. BL Demand'!AI3:AI6,'3. BL Demand'!AI28:AI29,'3. BL Demand'!AI34:AI35)</f>
        <v>1.7531116131765128</v>
      </c>
      <c r="AJ3" s="494">
        <f>SUM('3. BL Demand'!AJ3:AJ6,'3. BL Demand'!AJ28:AJ29,'3. BL Demand'!AJ34:AJ35)</f>
        <v>1.7352619467984871</v>
      </c>
      <c r="AK3" s="494">
        <f>SUM('3. BL Demand'!AK3:AK6,'3. BL Demand'!AK28:AK29,'3. BL Demand'!AK34:AK35)</f>
        <v>1.7175533500221147</v>
      </c>
      <c r="AL3" s="494">
        <f>SUM('3. BL Demand'!AL3:AL6,'3. BL Demand'!AL28:AL29,'3. BL Demand'!AL34:AL35)</f>
        <v>1.6998759506505252</v>
      </c>
      <c r="AM3" s="494">
        <f>SUM('3. BL Demand'!AM3:AM6,'3. BL Demand'!AM28:AM29,'3. BL Demand'!AM34:AM35)</f>
        <v>1.6821318825334173</v>
      </c>
      <c r="AN3" s="494">
        <f>SUM('3. BL Demand'!AN3:AN6,'3. BL Demand'!AN28:AN29,'3. BL Demand'!AN34:AN35)</f>
        <v>1.6642051559744813</v>
      </c>
      <c r="AO3" s="494">
        <f>SUM('3. BL Demand'!AO3:AO6,'3. BL Demand'!AO28:AO29,'3. BL Demand'!AO34:AO35)</f>
        <v>1.6461018980864532</v>
      </c>
    </row>
    <row r="4" spans="1:41" x14ac:dyDescent="0.2">
      <c r="A4" s="149"/>
      <c r="B4" s="977"/>
      <c r="C4" s="319" t="s">
        <v>341</v>
      </c>
      <c r="D4" s="437" t="s">
        <v>342</v>
      </c>
      <c r="E4" s="495" t="s">
        <v>343</v>
      </c>
      <c r="F4" s="345" t="s">
        <v>72</v>
      </c>
      <c r="G4" s="345">
        <v>2</v>
      </c>
      <c r="H4" s="414">
        <f>('2. BL Supply'!H17+'2. BL Supply'!H18)-('2. BL Supply'!H24+'2. BL Supply'!H25)</f>
        <v>2.3185809000000002</v>
      </c>
      <c r="I4" s="422">
        <f>('2. BL Supply'!I17+'2. BL Supply'!I18)-('2. BL Supply'!I24+'2. BL Supply'!I25)</f>
        <v>2.2526394000000001</v>
      </c>
      <c r="J4" s="422">
        <f>('2. BL Supply'!J17+'2. BL Supply'!J18)-('2. BL Supply'!J24+'2. BL Supply'!J25)</f>
        <v>2.2526394000000001</v>
      </c>
      <c r="K4" s="422">
        <f>('2. BL Supply'!K17+'2. BL Supply'!K18)-('2. BL Supply'!K24+'2. BL Supply'!K25)</f>
        <v>2.2526394000000001</v>
      </c>
      <c r="L4" s="415">
        <f>('2. BL Supply'!L17+'2. BL Supply'!L18)-('2. BL Supply'!L24+'2. BL Supply'!L25)</f>
        <v>2.2526394000000001</v>
      </c>
      <c r="M4" s="415">
        <f>('2. BL Supply'!M17+'2. BL Supply'!M18)-('2. BL Supply'!M24+'2. BL Supply'!M25)</f>
        <v>2.2526394000000001</v>
      </c>
      <c r="N4" s="415">
        <f>('2. BL Supply'!N17+'2. BL Supply'!N18)-('2. BL Supply'!N24+'2. BL Supply'!N25)</f>
        <v>2.2526394000000001</v>
      </c>
      <c r="O4" s="415">
        <f>('2. BL Supply'!O17+'2. BL Supply'!O18)-('2. BL Supply'!O24+'2. BL Supply'!O25)</f>
        <v>2.2526394000000001</v>
      </c>
      <c r="P4" s="415">
        <f>('2. BL Supply'!P17+'2. BL Supply'!P18)-('2. BL Supply'!P24+'2. BL Supply'!P25)</f>
        <v>2.2526394000000001</v>
      </c>
      <c r="Q4" s="415">
        <f>('2. BL Supply'!Q17+'2. BL Supply'!Q18)-('2. BL Supply'!Q24+'2. BL Supply'!Q25)</f>
        <v>2.2526394000000001</v>
      </c>
      <c r="R4" s="415">
        <f>('2. BL Supply'!R17+'2. BL Supply'!R18)-('2. BL Supply'!R24+'2. BL Supply'!R25)</f>
        <v>2.2526394000000001</v>
      </c>
      <c r="S4" s="415">
        <f>('2. BL Supply'!S17+'2. BL Supply'!S18)-('2. BL Supply'!S24+'2. BL Supply'!S25)</f>
        <v>2.2526394000000001</v>
      </c>
      <c r="T4" s="415">
        <f>('2. BL Supply'!T17+'2. BL Supply'!T18)-('2. BL Supply'!T24+'2. BL Supply'!T25)</f>
        <v>2.2526394000000001</v>
      </c>
      <c r="U4" s="415">
        <f>('2. BL Supply'!U17+'2. BL Supply'!U18)-('2. BL Supply'!U24+'2. BL Supply'!U25)</f>
        <v>2.2526394000000001</v>
      </c>
      <c r="V4" s="415">
        <f>('2. BL Supply'!V17+'2. BL Supply'!V18)-('2. BL Supply'!V24+'2. BL Supply'!V25)</f>
        <v>2.2526394000000001</v>
      </c>
      <c r="W4" s="415">
        <f>('2. BL Supply'!W17+'2. BL Supply'!W18)-('2. BL Supply'!W24+'2. BL Supply'!W25)</f>
        <v>2.2526394000000001</v>
      </c>
      <c r="X4" s="415">
        <f>('2. BL Supply'!X17+'2. BL Supply'!X18)-('2. BL Supply'!X24+'2. BL Supply'!X25)</f>
        <v>2.2526394000000001</v>
      </c>
      <c r="Y4" s="415">
        <f>('2. BL Supply'!Y17+'2. BL Supply'!Y18)-('2. BL Supply'!Y24+'2. BL Supply'!Y25)</f>
        <v>2.2526394000000001</v>
      </c>
      <c r="Z4" s="415">
        <f>('2. BL Supply'!Z17+'2. BL Supply'!Z18)-('2. BL Supply'!Z24+'2. BL Supply'!Z25)</f>
        <v>2.2526394000000001</v>
      </c>
      <c r="AA4" s="415">
        <f>('2. BL Supply'!AA17+'2. BL Supply'!AA18)-('2. BL Supply'!AA24+'2. BL Supply'!AA25)</f>
        <v>2.2526394000000001</v>
      </c>
      <c r="AB4" s="415">
        <f>('2. BL Supply'!AB17+'2. BL Supply'!AB18)-('2. BL Supply'!AB24+'2. BL Supply'!AB25)</f>
        <v>2.2526394000000001</v>
      </c>
      <c r="AC4" s="415">
        <f>('2. BL Supply'!AC17+'2. BL Supply'!AC18)-('2. BL Supply'!AC24+'2. BL Supply'!AC25)</f>
        <v>2.2526394000000001</v>
      </c>
      <c r="AD4" s="415">
        <f>('2. BL Supply'!AD17+'2. BL Supply'!AD18)-('2. BL Supply'!AD24+'2. BL Supply'!AD25)</f>
        <v>2.2526394000000001</v>
      </c>
      <c r="AE4" s="415">
        <f>('2. BL Supply'!AE17+'2. BL Supply'!AE18)-('2. BL Supply'!AE24+'2. BL Supply'!AE25)</f>
        <v>2.2526394000000001</v>
      </c>
      <c r="AF4" s="415">
        <f>('2. BL Supply'!AF17+'2. BL Supply'!AF18)-('2. BL Supply'!AF24+'2. BL Supply'!AF25)</f>
        <v>2.2526394000000001</v>
      </c>
      <c r="AG4" s="415">
        <f>('2. BL Supply'!AG17+'2. BL Supply'!AG18)-('2. BL Supply'!AG24+'2. BL Supply'!AG25)</f>
        <v>2.2526394000000001</v>
      </c>
      <c r="AH4" s="415">
        <f>('2. BL Supply'!AH17+'2. BL Supply'!AH18)-('2. BL Supply'!AH24+'2. BL Supply'!AH25)</f>
        <v>2.2526394000000001</v>
      </c>
      <c r="AI4" s="415">
        <f>('2. BL Supply'!AI17+'2. BL Supply'!AI18)-('2. BL Supply'!AI24+'2. BL Supply'!AI25)</f>
        <v>2.2526394000000001</v>
      </c>
      <c r="AJ4" s="433">
        <f>('2. BL Supply'!AJ17+'2. BL Supply'!AJ18)-('2. BL Supply'!AJ24+'2. BL Supply'!AJ25)</f>
        <v>2.2526394000000001</v>
      </c>
      <c r="AK4" s="433">
        <f>('2. BL Supply'!AK17+'2. BL Supply'!AK18)-('2. BL Supply'!AK24+'2. BL Supply'!AK25)</f>
        <v>2.2526394000000001</v>
      </c>
      <c r="AL4" s="433">
        <f>('2. BL Supply'!AL17+'2. BL Supply'!AL18)-('2. BL Supply'!AL24+'2. BL Supply'!AL25)</f>
        <v>2.2526394000000001</v>
      </c>
      <c r="AM4" s="433">
        <f>('2. BL Supply'!AM17+'2. BL Supply'!AM18)-('2. BL Supply'!AM24+'2. BL Supply'!AM25)</f>
        <v>2.2526394000000001</v>
      </c>
      <c r="AN4" s="433">
        <f>('2. BL Supply'!AN17+'2. BL Supply'!AN18)-('2. BL Supply'!AN24+'2. BL Supply'!AN25)</f>
        <v>2.2526394000000001</v>
      </c>
      <c r="AO4" s="433">
        <f>('2. BL Supply'!AO17+'2. BL Supply'!AO18)-('2. BL Supply'!AO24+'2. BL Supply'!AO25)</f>
        <v>2.2526394000000001</v>
      </c>
    </row>
    <row r="5" spans="1:41" x14ac:dyDescent="0.2">
      <c r="A5" s="149"/>
      <c r="B5" s="977"/>
      <c r="C5" s="319" t="s">
        <v>70</v>
      </c>
      <c r="D5" s="437" t="s">
        <v>344</v>
      </c>
      <c r="E5" s="495" t="s">
        <v>345</v>
      </c>
      <c r="F5" s="345" t="s">
        <v>72</v>
      </c>
      <c r="G5" s="345">
        <v>2</v>
      </c>
      <c r="H5" s="414">
        <f>H4+('2. BL Supply'!H4+'2. BL Supply'!H7)-('2. BL Supply'!H10+'2. BL Supply'!H14)</f>
        <v>2.3185809000000002</v>
      </c>
      <c r="I5" s="422">
        <f>I4+('2. BL Supply'!I4+'2. BL Supply'!I7)-('2. BL Supply'!I10+'2. BL Supply'!I14)</f>
        <v>2.3872430349416787</v>
      </c>
      <c r="J5" s="422">
        <f>J4+('2. BL Supply'!J4+'2. BL Supply'!J7)-('2. BL Supply'!J10+'2. BL Supply'!J14)</f>
        <v>2.3887568696454258</v>
      </c>
      <c r="K5" s="422">
        <f>K4+('2. BL Supply'!K4+'2. BL Supply'!K7)-('2. BL Supply'!K10+'2. BL Supply'!K14)</f>
        <v>2.3936003226371434</v>
      </c>
      <c r="L5" s="415">
        <f>L4+('2. BL Supply'!L4+'2. BL Supply'!L7)-('2. BL Supply'!L10+'2. BL Supply'!L14)</f>
        <v>2.3692960498857167</v>
      </c>
      <c r="M5" s="415">
        <f>M4+('2. BL Supply'!M4+'2. BL Supply'!M7)-('2. BL Supply'!M10+'2. BL Supply'!M14)</f>
        <v>2.3372135812925796</v>
      </c>
      <c r="N5" s="415">
        <f>N4+('2. BL Supply'!N4+'2. BL Supply'!N7)-('2. BL Supply'!N10+'2. BL Supply'!N14)</f>
        <v>2.3041672634961374</v>
      </c>
      <c r="O5" s="415">
        <f>O4+('2. BL Supply'!O4+'2. BL Supply'!O7)-('2. BL Supply'!O10+'2. BL Supply'!O14)</f>
        <v>2.2702993288248119</v>
      </c>
      <c r="P5" s="415">
        <f>P4+('2. BL Supply'!P4+'2. BL Supply'!P7)-('2. BL Supply'!P10+'2. BL Supply'!P14)</f>
        <v>2.2526394000000001</v>
      </c>
      <c r="Q5" s="415">
        <f>Q4+('2. BL Supply'!Q4+'2. BL Supply'!Q7)-('2. BL Supply'!Q10+'2. BL Supply'!Q14)</f>
        <v>2.2526394000000001</v>
      </c>
      <c r="R5" s="415">
        <f>R4+('2. BL Supply'!R4+'2. BL Supply'!R7)-('2. BL Supply'!R10+'2. BL Supply'!R14)</f>
        <v>2.2526394000000001</v>
      </c>
      <c r="S5" s="415">
        <f>S4+('2. BL Supply'!S4+'2. BL Supply'!S7)-('2. BL Supply'!S10+'2. BL Supply'!S14)</f>
        <v>2.2526394000000001</v>
      </c>
      <c r="T5" s="415">
        <f>T4+('2. BL Supply'!T4+'2. BL Supply'!T7)-('2. BL Supply'!T10+'2. BL Supply'!T14)</f>
        <v>2.2526394000000001</v>
      </c>
      <c r="U5" s="415">
        <f>U4+('2. BL Supply'!U4+'2. BL Supply'!U7)-('2. BL Supply'!U10+'2. BL Supply'!U14)</f>
        <v>2.2526394000000001</v>
      </c>
      <c r="V5" s="415">
        <f>V4+('2. BL Supply'!V4+'2. BL Supply'!V7)-('2. BL Supply'!V10+'2. BL Supply'!V14)</f>
        <v>2.2526394000000001</v>
      </c>
      <c r="W5" s="415">
        <f>W4+('2. BL Supply'!W4+'2. BL Supply'!W7)-('2. BL Supply'!W10+'2. BL Supply'!W14)</f>
        <v>2.2526394000000001</v>
      </c>
      <c r="X5" s="415">
        <f>X4+('2. BL Supply'!X4+'2. BL Supply'!X7)-('2. BL Supply'!X10+'2. BL Supply'!X14)</f>
        <v>2.2526394000000001</v>
      </c>
      <c r="Y5" s="415">
        <f>Y4+('2. BL Supply'!Y4+'2. BL Supply'!Y7)-('2. BL Supply'!Y10+'2. BL Supply'!Y14)</f>
        <v>2.2526394000000001</v>
      </c>
      <c r="Z5" s="415">
        <f>Z4+('2. BL Supply'!Z4+'2. BL Supply'!Z7)-('2. BL Supply'!Z10+'2. BL Supply'!Z14)</f>
        <v>2.2526394000000001</v>
      </c>
      <c r="AA5" s="415">
        <f>AA4+('2. BL Supply'!AA4+'2. BL Supply'!AA7)-('2. BL Supply'!AA10+'2. BL Supply'!AA14)</f>
        <v>2.2526394000000001</v>
      </c>
      <c r="AB5" s="415">
        <f>AB4+('2. BL Supply'!AB4+'2. BL Supply'!AB7)-('2. BL Supply'!AB10+'2. BL Supply'!AB14)</f>
        <v>2.2526394000000001</v>
      </c>
      <c r="AC5" s="415">
        <f>AC4+('2. BL Supply'!AC4+'2. BL Supply'!AC7)-('2. BL Supply'!AC10+'2. BL Supply'!AC14)</f>
        <v>2.2526394000000001</v>
      </c>
      <c r="AD5" s="415">
        <f>AD4+('2. BL Supply'!AD4+'2. BL Supply'!AD7)-('2. BL Supply'!AD10+'2. BL Supply'!AD14)</f>
        <v>2.2526394000000001</v>
      </c>
      <c r="AE5" s="415">
        <f>AE4+('2. BL Supply'!AE4+'2. BL Supply'!AE7)-('2. BL Supply'!AE10+'2. BL Supply'!AE14)</f>
        <v>2.2526394000000001</v>
      </c>
      <c r="AF5" s="415">
        <f>AF4+('2. BL Supply'!AF4+'2. BL Supply'!AF7)-('2. BL Supply'!AF10+'2. BL Supply'!AF14)</f>
        <v>2.2526394000000001</v>
      </c>
      <c r="AG5" s="415">
        <f>AG4+('2. BL Supply'!AG4+'2. BL Supply'!AG7)-('2. BL Supply'!AG10+'2. BL Supply'!AG14)</f>
        <v>2.2526394000000001</v>
      </c>
      <c r="AH5" s="415">
        <f>AH4+('2. BL Supply'!AH4+'2. BL Supply'!AH7)-('2. BL Supply'!AH10+'2. BL Supply'!AH14)</f>
        <v>2.2526394000000001</v>
      </c>
      <c r="AI5" s="415">
        <f>AI4+('2. BL Supply'!AI4+'2. BL Supply'!AI7)-('2. BL Supply'!AI10+'2. BL Supply'!AI14)</f>
        <v>2.2526394000000001</v>
      </c>
      <c r="AJ5" s="415">
        <f>AJ4+('2. BL Supply'!AJ4+'2. BL Supply'!AJ7)-('2. BL Supply'!AJ10+'2. BL Supply'!AJ14)</f>
        <v>2.2526394000000001</v>
      </c>
      <c r="AK5" s="415">
        <f>AK4+('2. BL Supply'!AK4+'2. BL Supply'!AK7)-('2. BL Supply'!AK10+'2. BL Supply'!AK14)</f>
        <v>2.2526394000000001</v>
      </c>
      <c r="AL5" s="415">
        <f>AL4+('2. BL Supply'!AL4+'2. BL Supply'!AL7)-('2. BL Supply'!AL10+'2. BL Supply'!AL14)</f>
        <v>2.2526394000000001</v>
      </c>
      <c r="AM5" s="415">
        <f>AM4+('2. BL Supply'!AM4+'2. BL Supply'!AM7)-('2. BL Supply'!AM10+'2. BL Supply'!AM14)</f>
        <v>2.2526394000000001</v>
      </c>
      <c r="AN5" s="415">
        <f>AN4+('2. BL Supply'!AN4+'2. BL Supply'!AN7)-('2. BL Supply'!AN10+'2. BL Supply'!AN14)</f>
        <v>2.2526394000000001</v>
      </c>
      <c r="AO5" s="415">
        <f>AO4+('2. BL Supply'!AO4+'2. BL Supply'!AO7)-('2. BL Supply'!AO10+'2. BL Supply'!AO14)</f>
        <v>2.2526394000000001</v>
      </c>
    </row>
    <row r="6" spans="1:41" x14ac:dyDescent="0.2">
      <c r="A6" s="149"/>
      <c r="B6" s="977"/>
      <c r="C6" s="267" t="s">
        <v>346</v>
      </c>
      <c r="D6" s="434" t="s">
        <v>347</v>
      </c>
      <c r="E6" s="435" t="s">
        <v>121</v>
      </c>
      <c r="F6" s="436" t="s">
        <v>72</v>
      </c>
      <c r="G6" s="436">
        <v>2</v>
      </c>
      <c r="H6" s="414">
        <v>2.8878155853334219E-4</v>
      </c>
      <c r="I6" s="927">
        <v>6.5570309924042761E-4</v>
      </c>
      <c r="J6" s="927">
        <v>9.9789914068177071E-4</v>
      </c>
      <c r="K6" s="927">
        <v>1.3233181346754067E-3</v>
      </c>
      <c r="L6" s="431">
        <v>1.6492456815137271E-3</v>
      </c>
      <c r="M6" s="431">
        <v>1.967724166632029E-3</v>
      </c>
      <c r="N6" s="431">
        <v>2.2964891628712027E-3</v>
      </c>
      <c r="O6" s="431">
        <v>2.5908138789873508E-3</v>
      </c>
      <c r="P6" s="431">
        <v>2.9365630362874493E-3</v>
      </c>
      <c r="Q6" s="431">
        <v>2.5970388973981847E-3</v>
      </c>
      <c r="R6" s="431">
        <v>2.8397331709251296E-3</v>
      </c>
      <c r="S6" s="431">
        <v>3.165895923982595E-3</v>
      </c>
      <c r="T6" s="431">
        <v>3.3971383828008844E-3</v>
      </c>
      <c r="U6" s="431">
        <v>3.7044834084955791E-3</v>
      </c>
      <c r="V6" s="431">
        <v>3.1078900567428156E-3</v>
      </c>
      <c r="W6" s="431">
        <v>3.3505899614270163E-3</v>
      </c>
      <c r="X6" s="431">
        <v>3.5332953046807313E-3</v>
      </c>
      <c r="Y6" s="431">
        <v>3.7376661028074958E-3</v>
      </c>
      <c r="Z6" s="431">
        <v>3.8866200602662082E-3</v>
      </c>
      <c r="AA6" s="431">
        <v>3.3547366246645897E-3</v>
      </c>
      <c r="AB6" s="431">
        <v>3.4916242778246735E-3</v>
      </c>
      <c r="AC6" s="431">
        <v>3.6991103865769183E-3</v>
      </c>
      <c r="AD6" s="431">
        <v>3.9219818440096553E-3</v>
      </c>
      <c r="AE6" s="431">
        <v>4.0869020930571253E-3</v>
      </c>
      <c r="AF6" s="431">
        <v>3.3198499695743199E-3</v>
      </c>
      <c r="AG6" s="431">
        <v>3.4680950411095021E-3</v>
      </c>
      <c r="AH6" s="431">
        <v>3.664626185792743E-3</v>
      </c>
      <c r="AI6" s="431">
        <v>3.7989893932241867E-3</v>
      </c>
      <c r="AJ6" s="431">
        <v>3.7875029011323492E-3</v>
      </c>
      <c r="AK6" s="431">
        <v>3.9214302360641709E-3</v>
      </c>
      <c r="AL6" s="431">
        <v>4.0094054569535372E-3</v>
      </c>
      <c r="AM6" s="431">
        <v>4.1032043935221247E-3</v>
      </c>
      <c r="AN6" s="431">
        <v>4.2486487813380679E-3</v>
      </c>
      <c r="AO6" s="431">
        <v>4.2371042885881848E-3</v>
      </c>
    </row>
    <row r="7" spans="1:41" x14ac:dyDescent="0.2">
      <c r="A7" s="149"/>
      <c r="B7" s="977"/>
      <c r="C7" s="267" t="s">
        <v>348</v>
      </c>
      <c r="D7" s="434" t="s">
        <v>349</v>
      </c>
      <c r="E7" s="435" t="s">
        <v>121</v>
      </c>
      <c r="F7" s="436" t="s">
        <v>72</v>
      </c>
      <c r="G7" s="436">
        <v>2</v>
      </c>
      <c r="H7" s="414">
        <v>0.12179510234636801</v>
      </c>
      <c r="I7" s="927">
        <v>0.12136517413643901</v>
      </c>
      <c r="J7" s="927">
        <v>0.12347714266522899</v>
      </c>
      <c r="K7" s="927">
        <v>0.12835875818244399</v>
      </c>
      <c r="L7" s="431">
        <v>0.126741021178022</v>
      </c>
      <c r="M7" s="431">
        <v>0.12879736280934201</v>
      </c>
      <c r="N7" s="431">
        <v>0.12994570029310201</v>
      </c>
      <c r="O7" s="431">
        <v>0.12975269031339001</v>
      </c>
      <c r="P7" s="431">
        <v>0.131168593776848</v>
      </c>
      <c r="Q7" s="431">
        <v>0.104946285199434</v>
      </c>
      <c r="R7" s="431">
        <v>0.10652947236591399</v>
      </c>
      <c r="S7" s="431">
        <v>0.106741550869416</v>
      </c>
      <c r="T7" s="431">
        <v>0.108695862601331</v>
      </c>
      <c r="U7" s="431">
        <v>0.110335001151448</v>
      </c>
      <c r="V7" s="431">
        <v>9.3199576326649006E-2</v>
      </c>
      <c r="W7" s="431">
        <v>9.8556382877714996E-2</v>
      </c>
      <c r="X7" s="431">
        <v>0.103916948583301</v>
      </c>
      <c r="Y7" s="431">
        <v>0.11116990570713201</v>
      </c>
      <c r="Z7" s="431">
        <v>0.118956533601114</v>
      </c>
      <c r="AA7" s="431">
        <v>0.108063020916132</v>
      </c>
      <c r="AB7" s="431">
        <v>0.11523081540575</v>
      </c>
      <c r="AC7" s="431">
        <v>0.12186304335686</v>
      </c>
      <c r="AD7" s="431">
        <v>0.12962937811913899</v>
      </c>
      <c r="AE7" s="431">
        <v>0.137812170896949</v>
      </c>
      <c r="AF7" s="431">
        <v>0.12750827392371999</v>
      </c>
      <c r="AG7" s="431">
        <v>0.134691506853167</v>
      </c>
      <c r="AH7" s="431">
        <v>0.14345092932297901</v>
      </c>
      <c r="AI7" s="431">
        <v>0.15258601519425</v>
      </c>
      <c r="AJ7" s="431">
        <v>0.15866791740002201</v>
      </c>
      <c r="AK7" s="431">
        <v>0.165985226315814</v>
      </c>
      <c r="AL7" s="431">
        <v>0.17258353765067899</v>
      </c>
      <c r="AM7" s="431">
        <v>0.181042902619162</v>
      </c>
      <c r="AN7" s="431">
        <v>0.186980447342941</v>
      </c>
      <c r="AO7" s="431">
        <v>0.196639718070066</v>
      </c>
    </row>
    <row r="8" spans="1:41" x14ac:dyDescent="0.2">
      <c r="A8" s="149"/>
      <c r="B8" s="977"/>
      <c r="C8" s="319" t="s">
        <v>93</v>
      </c>
      <c r="D8" s="437" t="s">
        <v>350</v>
      </c>
      <c r="E8" s="438" t="s">
        <v>351</v>
      </c>
      <c r="F8" s="345" t="s">
        <v>72</v>
      </c>
      <c r="G8" s="345">
        <v>2</v>
      </c>
      <c r="H8" s="414">
        <f>H6+H7</f>
        <v>0.12208388390490135</v>
      </c>
      <c r="I8" s="422">
        <f>I6+I7</f>
        <v>0.12202087723567943</v>
      </c>
      <c r="J8" s="422">
        <f>J6+J7</f>
        <v>0.12447504180591076</v>
      </c>
      <c r="K8" s="422">
        <f>K6+K7</f>
        <v>0.12968207631711939</v>
      </c>
      <c r="L8" s="415">
        <f t="shared" ref="L8:AJ8" si="0">L6+L7</f>
        <v>0.12839026685953572</v>
      </c>
      <c r="M8" s="415">
        <f t="shared" si="0"/>
        <v>0.13076508697597403</v>
      </c>
      <c r="N8" s="415">
        <f t="shared" si="0"/>
        <v>0.13224218945597321</v>
      </c>
      <c r="O8" s="415">
        <f t="shared" si="0"/>
        <v>0.13234350419237736</v>
      </c>
      <c r="P8" s="415">
        <f t="shared" si="0"/>
        <v>0.13410515681313545</v>
      </c>
      <c r="Q8" s="415">
        <f t="shared" si="0"/>
        <v>0.10754332409683218</v>
      </c>
      <c r="R8" s="415">
        <f t="shared" si="0"/>
        <v>0.10936920553683913</v>
      </c>
      <c r="S8" s="415">
        <f t="shared" si="0"/>
        <v>0.1099074467933986</v>
      </c>
      <c r="T8" s="415">
        <f t="shared" si="0"/>
        <v>0.11209300098413189</v>
      </c>
      <c r="U8" s="415">
        <f t="shared" si="0"/>
        <v>0.11403948455994357</v>
      </c>
      <c r="V8" s="415">
        <f t="shared" si="0"/>
        <v>9.6307466383391827E-2</v>
      </c>
      <c r="W8" s="415">
        <f t="shared" si="0"/>
        <v>0.10190697283914202</v>
      </c>
      <c r="X8" s="415">
        <f t="shared" si="0"/>
        <v>0.10745024388798173</v>
      </c>
      <c r="Y8" s="415">
        <f t="shared" si="0"/>
        <v>0.1149075718099395</v>
      </c>
      <c r="Z8" s="415">
        <f t="shared" si="0"/>
        <v>0.1228431536613802</v>
      </c>
      <c r="AA8" s="415">
        <f t="shared" si="0"/>
        <v>0.11141775754079659</v>
      </c>
      <c r="AB8" s="415">
        <f t="shared" si="0"/>
        <v>0.11872243968357468</v>
      </c>
      <c r="AC8" s="415">
        <f t="shared" si="0"/>
        <v>0.12556215374343693</v>
      </c>
      <c r="AD8" s="415">
        <f t="shared" si="0"/>
        <v>0.13355135996314865</v>
      </c>
      <c r="AE8" s="415">
        <f t="shared" si="0"/>
        <v>0.14189907299000612</v>
      </c>
      <c r="AF8" s="415">
        <f t="shared" si="0"/>
        <v>0.13082812389329432</v>
      </c>
      <c r="AG8" s="415">
        <f t="shared" si="0"/>
        <v>0.13815960189427651</v>
      </c>
      <c r="AH8" s="415">
        <f t="shared" si="0"/>
        <v>0.14711555550877176</v>
      </c>
      <c r="AI8" s="415">
        <f t="shared" si="0"/>
        <v>0.15638500458747417</v>
      </c>
      <c r="AJ8" s="433">
        <f t="shared" si="0"/>
        <v>0.16245542030115437</v>
      </c>
      <c r="AK8" s="433">
        <f t="shared" ref="AK8:AO8" si="1">AK6+AK7</f>
        <v>0.16990665655187817</v>
      </c>
      <c r="AL8" s="433">
        <f t="shared" si="1"/>
        <v>0.17659294310763252</v>
      </c>
      <c r="AM8" s="433">
        <f t="shared" si="1"/>
        <v>0.18514610701268414</v>
      </c>
      <c r="AN8" s="433">
        <f t="shared" si="1"/>
        <v>0.19122909612427907</v>
      </c>
      <c r="AO8" s="433">
        <f t="shared" si="1"/>
        <v>0.20087682235865417</v>
      </c>
    </row>
    <row r="9" spans="1:41" x14ac:dyDescent="0.2">
      <c r="A9" s="149"/>
      <c r="B9" s="977"/>
      <c r="C9" s="319" t="s">
        <v>96</v>
      </c>
      <c r="D9" s="437" t="s">
        <v>352</v>
      </c>
      <c r="E9" s="438" t="s">
        <v>353</v>
      </c>
      <c r="F9" s="345" t="s">
        <v>72</v>
      </c>
      <c r="G9" s="345">
        <v>2</v>
      </c>
      <c r="H9" s="414">
        <f>H5-H3</f>
        <v>0.13809513836401655</v>
      </c>
      <c r="I9" s="422">
        <f t="shared" ref="I9:P9" si="2">I5-I3</f>
        <v>0.12167392291583878</v>
      </c>
      <c r="J9" s="422">
        <f t="shared" si="2"/>
        <v>0.12290427653809211</v>
      </c>
      <c r="K9" s="422">
        <f t="shared" si="2"/>
        <v>0.12570752378860917</v>
      </c>
      <c r="L9" s="415">
        <f t="shared" si="2"/>
        <v>0.12744701350767462</v>
      </c>
      <c r="M9" s="415">
        <f t="shared" si="2"/>
        <v>0.129405433496526</v>
      </c>
      <c r="N9" s="415">
        <f t="shared" si="2"/>
        <v>0.1296273782483528</v>
      </c>
      <c r="O9" s="415">
        <f t="shared" si="2"/>
        <v>0.13131569314856772</v>
      </c>
      <c r="P9" s="415">
        <f t="shared" si="2"/>
        <v>0.14323177555371291</v>
      </c>
      <c r="Q9" s="415">
        <f>'4. BL SDB'!Q5-'4. BL SDB'!Q3</f>
        <v>0.15769335095559045</v>
      </c>
      <c r="R9" s="415">
        <f>'4. BL SDB'!R5-'4. BL SDB'!R3</f>
        <v>0.1782264195131904</v>
      </c>
      <c r="S9" s="415">
        <f>'4. BL SDB'!S5-'4. BL SDB'!S3</f>
        <v>0.19275661140299905</v>
      </c>
      <c r="T9" s="415">
        <f>'4. BL SDB'!T5-'4. BL SDB'!T3</f>
        <v>0.20900519304438481</v>
      </c>
      <c r="U9" s="415">
        <f>'4. BL SDB'!U5-'4. BL SDB'!U3</f>
        <v>0.22421366362308026</v>
      </c>
      <c r="V9" s="415">
        <f>'4. BL SDB'!V5-'4. BL SDB'!V3</f>
        <v>0.24922406225561433</v>
      </c>
      <c r="W9" s="415">
        <f>'4. BL SDB'!W5-'4. BL SDB'!W3</f>
        <v>0.274359863233681</v>
      </c>
      <c r="X9" s="415">
        <f>'4. BL SDB'!X5-'4. BL SDB'!X3</f>
        <v>0.29910038706808262</v>
      </c>
      <c r="Y9" s="415">
        <f>'4. BL SDB'!Y5-'4. BL SDB'!Y3</f>
        <v>0.32328542380382386</v>
      </c>
      <c r="Z9" s="415">
        <f>'4. BL SDB'!Z5-'4. BL SDB'!Z3</f>
        <v>0.34716551236154913</v>
      </c>
      <c r="AA9" s="415">
        <f>'4. BL SDB'!AA5-'4. BL SDB'!AA3</f>
        <v>0.36320261376496932</v>
      </c>
      <c r="AB9" s="415">
        <f>'4. BL SDB'!AB5-'4. BL SDB'!AB3</f>
        <v>0.37945102209669224</v>
      </c>
      <c r="AC9" s="415">
        <f>'4. BL SDB'!AC5-'4. BL SDB'!AC3</f>
        <v>0.39596553748796159</v>
      </c>
      <c r="AD9" s="415">
        <f>'4. BL SDB'!AD5-'4. BL SDB'!AD3</f>
        <v>0.4127563732419175</v>
      </c>
      <c r="AE9" s="415">
        <f>'4. BL SDB'!AE5-'4. BL SDB'!AE3</f>
        <v>0.42973763250194907</v>
      </c>
      <c r="AF9" s="415">
        <f>'4. BL SDB'!AF5-'4. BL SDB'!AF3</f>
        <v>0.44691261421167461</v>
      </c>
      <c r="AG9" s="415">
        <f>'4. BL SDB'!AG5-'4. BL SDB'!AG3</f>
        <v>0.46427825806404899</v>
      </c>
      <c r="AH9" s="415">
        <f>'4. BL SDB'!AH5-'4. BL SDB'!AH3</f>
        <v>0.48183064500455952</v>
      </c>
      <c r="AI9" s="415">
        <f>'4. BL SDB'!AI5-'4. BL SDB'!AI3</f>
        <v>0.49952778682348731</v>
      </c>
      <c r="AJ9" s="433">
        <f>'4. BL SDB'!AJ5-'4. BL SDB'!AJ3</f>
        <v>0.51737745320151296</v>
      </c>
      <c r="AK9" s="433">
        <f>'4. BL SDB'!AK5-'4. BL SDB'!AK3</f>
        <v>0.53508604997788534</v>
      </c>
      <c r="AL9" s="433">
        <f>'4. BL SDB'!AL5-'4. BL SDB'!AL3</f>
        <v>0.55276344934947486</v>
      </c>
      <c r="AM9" s="433">
        <f>'4. BL SDB'!AM5-'4. BL SDB'!AM3</f>
        <v>0.57050751746658279</v>
      </c>
      <c r="AN9" s="433">
        <f>'4. BL SDB'!AN5-'4. BL SDB'!AN3</f>
        <v>0.5884342440255188</v>
      </c>
      <c r="AO9" s="433">
        <f>'4. BL SDB'!AO5-'4. BL SDB'!AO3</f>
        <v>0.60653750191354683</v>
      </c>
    </row>
    <row r="10" spans="1:41" ht="15.75" thickBot="1" x14ac:dyDescent="0.25">
      <c r="A10" s="149"/>
      <c r="B10" s="978"/>
      <c r="C10" s="320" t="s">
        <v>354</v>
      </c>
      <c r="D10" s="439" t="s">
        <v>355</v>
      </c>
      <c r="E10" s="440" t="s">
        <v>356</v>
      </c>
      <c r="F10" s="322" t="s">
        <v>72</v>
      </c>
      <c r="G10" s="441">
        <v>2</v>
      </c>
      <c r="H10" s="442">
        <f>H9-H8</f>
        <v>1.6011254459115193E-2</v>
      </c>
      <c r="I10" s="307">
        <f>I9-I8</f>
        <v>-3.469543198406505E-4</v>
      </c>
      <c r="J10" s="307">
        <f>J9-J8</f>
        <v>-1.5707652678186579E-3</v>
      </c>
      <c r="K10" s="307">
        <f>K9-K8</f>
        <v>-3.9745525285102279E-3</v>
      </c>
      <c r="L10" s="443">
        <f>L9-L8</f>
        <v>-9.4325335186110082E-4</v>
      </c>
      <c r="M10" s="443">
        <f t="shared" ref="M10:AJ10" si="3">M9-M8</f>
        <v>-1.3596534794480253E-3</v>
      </c>
      <c r="N10" s="443">
        <f t="shared" si="3"/>
        <v>-2.6148112076204155E-3</v>
      </c>
      <c r="O10" s="443">
        <f t="shared" si="3"/>
        <v>-1.0278110438096399E-3</v>
      </c>
      <c r="P10" s="443">
        <f t="shared" si="3"/>
        <v>9.1266187405774635E-3</v>
      </c>
      <c r="Q10" s="443">
        <f t="shared" si="3"/>
        <v>5.0150026858758273E-2</v>
      </c>
      <c r="R10" s="443">
        <f t="shared" si="3"/>
        <v>6.8857213976351278E-2</v>
      </c>
      <c r="S10" s="443">
        <f t="shared" si="3"/>
        <v>8.2849164609600442E-2</v>
      </c>
      <c r="T10" s="443">
        <f t="shared" si="3"/>
        <v>9.6912192060252922E-2</v>
      </c>
      <c r="U10" s="443">
        <f t="shared" si="3"/>
        <v>0.11017417906313669</v>
      </c>
      <c r="V10" s="443">
        <f t="shared" si="3"/>
        <v>0.1529165958722225</v>
      </c>
      <c r="W10" s="443">
        <f t="shared" si="3"/>
        <v>0.17245289039453898</v>
      </c>
      <c r="X10" s="443">
        <f t="shared" si="3"/>
        <v>0.19165014318010087</v>
      </c>
      <c r="Y10" s="443">
        <f t="shared" si="3"/>
        <v>0.20837785199388437</v>
      </c>
      <c r="Z10" s="443">
        <f t="shared" si="3"/>
        <v>0.22432235870016892</v>
      </c>
      <c r="AA10" s="443">
        <f t="shared" si="3"/>
        <v>0.25178485622417274</v>
      </c>
      <c r="AB10" s="443">
        <f t="shared" si="3"/>
        <v>0.26072858241311758</v>
      </c>
      <c r="AC10" s="443">
        <f t="shared" si="3"/>
        <v>0.27040338374452466</v>
      </c>
      <c r="AD10" s="443">
        <f t="shared" si="3"/>
        <v>0.27920501327876884</v>
      </c>
      <c r="AE10" s="443">
        <f t="shared" si="3"/>
        <v>0.28783855951194293</v>
      </c>
      <c r="AF10" s="443">
        <f t="shared" si="3"/>
        <v>0.31608449031838026</v>
      </c>
      <c r="AG10" s="443">
        <f t="shared" si="3"/>
        <v>0.32611865616977248</v>
      </c>
      <c r="AH10" s="443">
        <f t="shared" si="3"/>
        <v>0.33471508949578777</v>
      </c>
      <c r="AI10" s="443">
        <f t="shared" si="3"/>
        <v>0.34314278223601313</v>
      </c>
      <c r="AJ10" s="496">
        <f t="shared" si="3"/>
        <v>0.35492203290035862</v>
      </c>
      <c r="AK10" s="496">
        <f t="shared" ref="AK10:AO10" si="4">AK9-AK8</f>
        <v>0.36517939342600714</v>
      </c>
      <c r="AL10" s="496">
        <f t="shared" si="4"/>
        <v>0.37617050624184234</v>
      </c>
      <c r="AM10" s="496">
        <f t="shared" si="4"/>
        <v>0.38536141045389866</v>
      </c>
      <c r="AN10" s="496">
        <f t="shared" si="4"/>
        <v>0.39720514790123973</v>
      </c>
      <c r="AO10" s="496">
        <f t="shared" si="4"/>
        <v>0.40566067955489266</v>
      </c>
    </row>
    <row r="11" spans="1:41" ht="15.75" x14ac:dyDescent="0.25">
      <c r="A11" s="170"/>
      <c r="B11" s="200"/>
      <c r="C11" s="172"/>
      <c r="D11" s="201"/>
      <c r="E11" s="202"/>
      <c r="F11" s="201"/>
      <c r="G11" s="201"/>
      <c r="H11" s="203"/>
      <c r="I11" s="204"/>
      <c r="J11" s="205"/>
      <c r="K11" s="172"/>
      <c r="L11" s="205"/>
      <c r="M11" s="206"/>
      <c r="N11" s="172"/>
      <c r="O11" s="172"/>
      <c r="P11" s="172"/>
      <c r="Q11" s="172"/>
      <c r="R11" s="172"/>
      <c r="S11" s="172"/>
      <c r="T11" s="172"/>
      <c r="U11" s="172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  <c r="AG11" s="172"/>
      <c r="AH11" s="172"/>
      <c r="AI11" s="172"/>
      <c r="AJ11" s="172"/>
    </row>
    <row r="12" spans="1:41" ht="15.75" x14ac:dyDescent="0.25">
      <c r="A12" s="170"/>
      <c r="B12" s="200"/>
      <c r="C12" s="172"/>
      <c r="D12" s="172"/>
      <c r="E12" s="207"/>
      <c r="F12" s="172"/>
      <c r="G12" s="172"/>
      <c r="H12" s="172"/>
      <c r="I12" s="175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  <c r="AA12" s="172"/>
      <c r="AB12" s="172"/>
      <c r="AC12" s="172"/>
      <c r="AD12" s="172"/>
      <c r="AE12" s="172"/>
      <c r="AF12" s="172"/>
      <c r="AG12" s="172"/>
      <c r="AH12" s="172"/>
      <c r="AI12" s="172"/>
      <c r="AJ12" s="172"/>
    </row>
    <row r="13" spans="1:41" ht="15.75" x14ac:dyDescent="0.25">
      <c r="A13" s="170"/>
      <c r="B13" s="200"/>
      <c r="C13" s="201"/>
      <c r="D13" s="154" t="str">
        <f>'TITLE PAGE'!B9</f>
        <v>Company:</v>
      </c>
      <c r="E13" s="394" t="str">
        <f>'TITLE PAGE'!D9</f>
        <v>Dŵr Cymru Welsh Water</v>
      </c>
      <c r="F13" s="201"/>
      <c r="G13" s="201"/>
      <c r="H13" s="201"/>
      <c r="I13" s="201"/>
      <c r="J13" s="201"/>
      <c r="K13" s="172"/>
      <c r="L13" s="201"/>
      <c r="M13" s="201"/>
      <c r="N13" s="201"/>
      <c r="O13" s="201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2"/>
      <c r="AB13" s="172"/>
      <c r="AC13" s="172"/>
      <c r="AD13" s="172"/>
      <c r="AE13" s="172"/>
      <c r="AF13" s="172"/>
      <c r="AG13" s="172"/>
      <c r="AH13" s="172"/>
      <c r="AI13" s="172"/>
      <c r="AJ13" s="172"/>
    </row>
    <row r="14" spans="1:41" ht="15.75" x14ac:dyDescent="0.25">
      <c r="A14" s="170"/>
      <c r="B14" s="200"/>
      <c r="C14" s="201"/>
      <c r="D14" s="158" t="str">
        <f>'TITLE PAGE'!B10</f>
        <v>Resource Zone Name:</v>
      </c>
      <c r="E14" s="395" t="str">
        <f>'TITLE PAGE'!D10</f>
        <v>Vowchuch</v>
      </c>
      <c r="F14" s="201"/>
      <c r="G14" s="201"/>
      <c r="H14" s="201"/>
      <c r="I14" s="201"/>
      <c r="J14" s="201"/>
      <c r="K14" s="172"/>
      <c r="L14" s="201"/>
      <c r="M14" s="201"/>
      <c r="N14" s="201"/>
      <c r="O14" s="201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2"/>
      <c r="AB14" s="172"/>
      <c r="AC14" s="172"/>
      <c r="AD14" s="172"/>
      <c r="AE14" s="172"/>
      <c r="AF14" s="172"/>
      <c r="AG14" s="172"/>
      <c r="AH14" s="172"/>
      <c r="AI14" s="172"/>
      <c r="AJ14" s="172"/>
    </row>
    <row r="15" spans="1:41" x14ac:dyDescent="0.2">
      <c r="A15" s="170"/>
      <c r="B15" s="208"/>
      <c r="C15" s="201"/>
      <c r="D15" s="158" t="str">
        <f>'TITLE PAGE'!B11</f>
        <v>Resource Zone Number:</v>
      </c>
      <c r="E15" s="396">
        <f>'TITLE PAGE'!D11</f>
        <v>8110</v>
      </c>
      <c r="F15" s="201"/>
      <c r="G15" s="201"/>
      <c r="H15" s="201"/>
      <c r="I15" s="201"/>
      <c r="J15" s="201"/>
      <c r="K15" s="172"/>
      <c r="L15" s="201"/>
      <c r="M15" s="201"/>
      <c r="N15" s="201"/>
      <c r="O15" s="201"/>
      <c r="P15" s="172"/>
      <c r="Q15" s="172"/>
      <c r="R15" s="172"/>
      <c r="S15" s="172"/>
      <c r="T15" s="172"/>
      <c r="U15" s="172"/>
      <c r="V15" s="172"/>
      <c r="W15" s="172"/>
      <c r="X15" s="172"/>
      <c r="Y15" s="172"/>
      <c r="Z15" s="172"/>
      <c r="AA15" s="172"/>
      <c r="AB15" s="172"/>
      <c r="AC15" s="172"/>
      <c r="AD15" s="172"/>
      <c r="AE15" s="172"/>
      <c r="AF15" s="172"/>
      <c r="AG15" s="172"/>
      <c r="AH15" s="172"/>
      <c r="AI15" s="172"/>
      <c r="AJ15" s="172"/>
    </row>
    <row r="16" spans="1:41" ht="15.75" x14ac:dyDescent="0.25">
      <c r="A16" s="170"/>
      <c r="B16" s="200"/>
      <c r="C16" s="201"/>
      <c r="D16" s="158" t="str">
        <f>'TITLE PAGE'!B12</f>
        <v xml:space="preserve">Planning Scenario Name:                                                                     </v>
      </c>
      <c r="E16" s="395" t="str">
        <f>'TITLE PAGE'!D12</f>
        <v>Dry Year Annual Average</v>
      </c>
      <c r="F16" s="201"/>
      <c r="G16" s="201"/>
      <c r="H16" s="201"/>
      <c r="I16" s="201"/>
      <c r="J16" s="201"/>
      <c r="K16" s="172"/>
      <c r="L16" s="201"/>
      <c r="M16" s="201"/>
      <c r="N16" s="201"/>
      <c r="O16" s="201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  <c r="AA16" s="172"/>
      <c r="AB16" s="172"/>
      <c r="AC16" s="172"/>
      <c r="AD16" s="172"/>
      <c r="AE16" s="172"/>
      <c r="AF16" s="172"/>
      <c r="AG16" s="172"/>
      <c r="AH16" s="172"/>
      <c r="AI16" s="172"/>
      <c r="AJ16" s="172"/>
    </row>
    <row r="17" spans="1:36" ht="15.75" x14ac:dyDescent="0.25">
      <c r="A17" s="170"/>
      <c r="B17" s="200"/>
      <c r="C17" s="201"/>
      <c r="D17" s="166" t="str">
        <f>'TITLE PAGE'!B13</f>
        <v xml:space="preserve">Chosen Level of Service:  </v>
      </c>
      <c r="E17" s="209" t="str">
        <f>'TITLE PAGE'!D13</f>
        <v>1 in 20</v>
      </c>
      <c r="F17" s="201"/>
      <c r="G17" s="201"/>
      <c r="H17" s="201"/>
      <c r="I17" s="201"/>
      <c r="J17" s="201"/>
      <c r="K17" s="172"/>
      <c r="L17" s="201"/>
      <c r="M17" s="201"/>
      <c r="N17" s="201"/>
      <c r="O17" s="201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2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</row>
    <row r="18" spans="1:36" ht="15.75" x14ac:dyDescent="0.25">
      <c r="A18" s="170"/>
      <c r="B18" s="200"/>
      <c r="C18" s="201"/>
      <c r="D18" s="201"/>
      <c r="E18" s="210"/>
      <c r="F18" s="201"/>
      <c r="G18" s="201"/>
      <c r="H18" s="201"/>
      <c r="I18" s="201"/>
      <c r="J18" s="201"/>
      <c r="K18" s="172"/>
      <c r="L18" s="201"/>
      <c r="M18" s="201"/>
      <c r="N18" s="201"/>
      <c r="O18" s="201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</row>
    <row r="19" spans="1:36" ht="15.75" x14ac:dyDescent="0.25">
      <c r="A19" s="170"/>
      <c r="B19" s="200"/>
      <c r="C19" s="201"/>
      <c r="D19" s="201"/>
      <c r="E19" s="232"/>
      <c r="F19" s="201"/>
      <c r="G19" s="201"/>
      <c r="H19" s="201"/>
      <c r="I19" s="201"/>
      <c r="J19" s="201"/>
      <c r="K19" s="172"/>
      <c r="L19" s="201"/>
      <c r="M19" s="201"/>
      <c r="N19" s="201"/>
      <c r="O19" s="201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</row>
    <row r="20" spans="1:36" ht="18" x14ac:dyDescent="0.25">
      <c r="A20" s="170"/>
      <c r="B20" s="200"/>
      <c r="C20" s="201"/>
      <c r="D20" s="174" t="s">
        <v>134</v>
      </c>
      <c r="E20" s="232"/>
      <c r="F20" s="201"/>
      <c r="G20" s="201"/>
      <c r="H20" s="201"/>
      <c r="I20" s="201"/>
      <c r="J20" s="201"/>
      <c r="K20" s="172"/>
      <c r="L20" s="201"/>
      <c r="M20" s="201"/>
      <c r="N20" s="201"/>
      <c r="O20" s="201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2"/>
      <c r="AA20" s="172"/>
      <c r="AB20" s="172"/>
      <c r="AC20" s="172"/>
      <c r="AD20" s="172"/>
      <c r="AE20" s="172"/>
      <c r="AF20" s="172"/>
      <c r="AG20" s="172"/>
      <c r="AH20" s="172"/>
      <c r="AI20" s="172"/>
      <c r="AJ20" s="172"/>
    </row>
    <row r="21" spans="1:36" ht="15.75" x14ac:dyDescent="0.25">
      <c r="A21" s="170"/>
      <c r="B21" s="200"/>
      <c r="C21" s="201"/>
      <c r="D21" s="201"/>
      <c r="E21" s="232"/>
      <c r="F21" s="201"/>
      <c r="G21" s="201"/>
      <c r="H21" s="201"/>
      <c r="I21" s="201"/>
      <c r="J21" s="201"/>
      <c r="K21" s="172"/>
      <c r="L21" s="201"/>
      <c r="M21" s="201"/>
      <c r="N21" s="201"/>
      <c r="O21" s="201"/>
      <c r="P21" s="172"/>
      <c r="Q21" s="172"/>
      <c r="R21" s="172"/>
      <c r="S21" s="172"/>
      <c r="T21" s="172"/>
      <c r="U21" s="172"/>
      <c r="V21" s="172"/>
      <c r="W21" s="172"/>
      <c r="X21" s="172"/>
      <c r="Y21" s="172"/>
      <c r="Z21" s="172"/>
      <c r="AA21" s="172"/>
      <c r="AB21" s="172"/>
      <c r="AC21" s="172"/>
      <c r="AD21" s="172"/>
      <c r="AE21" s="172"/>
      <c r="AF21" s="172"/>
      <c r="AG21" s="172"/>
      <c r="AH21" s="172"/>
      <c r="AI21" s="172"/>
      <c r="AJ21" s="172"/>
    </row>
  </sheetData>
  <mergeCells count="2">
    <mergeCell ref="I1:J1"/>
    <mergeCell ref="B3:B10"/>
  </mergeCells>
  <pageMargins left="0.70866141732283472" right="0.70866141732283472" top="0.74803149606299213" bottom="0.74803149606299213" header="0.31496062992125984" footer="0.31496062992125984"/>
  <pageSetup paperSize="8" scale="44" fitToWidth="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X102"/>
  <sheetViews>
    <sheetView showGridLines="0" zoomScale="75" zoomScaleNormal="75" workbookViewId="0">
      <selection activeCell="C12" sqref="C12"/>
    </sheetView>
  </sheetViews>
  <sheetFormatPr defaultRowHeight="15" x14ac:dyDescent="0.2"/>
  <cols>
    <col min="1" max="3" width="8.88671875" style="684"/>
    <col min="4" max="4" width="45.109375" style="684" bestFit="1" customWidth="1"/>
    <col min="5" max="5" width="10.6640625" style="684" bestFit="1" customWidth="1"/>
    <col min="6" max="17" width="8.88671875" style="684"/>
    <col min="18" max="18" width="12.21875" style="684" bestFit="1" customWidth="1"/>
    <col min="19" max="20" width="8.88671875" style="684"/>
    <col min="21" max="21" width="19.33203125" style="684" customWidth="1"/>
    <col min="22" max="23" width="8.88671875" style="684"/>
    <col min="24" max="24" width="11.44140625" style="684" customWidth="1"/>
    <col min="25" max="16384" width="8.88671875" style="684"/>
  </cols>
  <sheetData>
    <row r="1" spans="2:128" ht="18" customHeight="1" x14ac:dyDescent="0.25">
      <c r="B1" s="677" t="s">
        <v>357</v>
      </c>
      <c r="C1" s="678"/>
      <c r="D1" s="678"/>
      <c r="E1" s="678"/>
      <c r="F1" s="678"/>
      <c r="G1" s="678"/>
      <c r="H1" s="678"/>
      <c r="I1" s="678"/>
      <c r="J1" s="678"/>
      <c r="K1" s="678"/>
      <c r="L1" s="678"/>
      <c r="M1" s="678"/>
      <c r="N1" s="678"/>
      <c r="O1" s="678"/>
      <c r="P1" s="678"/>
      <c r="Q1" s="678"/>
      <c r="R1" s="679"/>
      <c r="S1" s="679"/>
      <c r="T1" s="679"/>
      <c r="U1" s="680" t="s">
        <v>358</v>
      </c>
      <c r="V1" s="681"/>
      <c r="W1" s="682"/>
      <c r="X1" s="810"/>
      <c r="Y1" s="811">
        <v>3.5000000000000003E-2</v>
      </c>
      <c r="Z1" s="811">
        <v>3.5000000000000003E-2</v>
      </c>
      <c r="AA1" s="811">
        <v>3.5000000000000003E-2</v>
      </c>
      <c r="AB1" s="811">
        <v>3.5000000000000003E-2</v>
      </c>
      <c r="AC1" s="811">
        <v>3.5000000000000003E-2</v>
      </c>
      <c r="AD1" s="811">
        <v>3.5000000000000003E-2</v>
      </c>
      <c r="AE1" s="811">
        <v>3.5000000000000003E-2</v>
      </c>
      <c r="AF1" s="811">
        <v>3.5000000000000003E-2</v>
      </c>
      <c r="AG1" s="811">
        <v>3.5000000000000003E-2</v>
      </c>
      <c r="AH1" s="811">
        <v>3.5000000000000003E-2</v>
      </c>
      <c r="AI1" s="811">
        <v>3.5000000000000003E-2</v>
      </c>
      <c r="AJ1" s="811">
        <v>3.5000000000000003E-2</v>
      </c>
      <c r="AK1" s="811">
        <v>3.5000000000000003E-2</v>
      </c>
      <c r="AL1" s="811">
        <v>3.5000000000000003E-2</v>
      </c>
      <c r="AM1" s="811">
        <v>3.5000000000000003E-2</v>
      </c>
      <c r="AN1" s="811">
        <v>3.5000000000000003E-2</v>
      </c>
      <c r="AO1" s="811">
        <v>3.5000000000000003E-2</v>
      </c>
      <c r="AP1" s="811">
        <v>3.5000000000000003E-2</v>
      </c>
      <c r="AQ1" s="811">
        <v>3.5000000000000003E-2</v>
      </c>
      <c r="AR1" s="811">
        <v>3.5000000000000003E-2</v>
      </c>
      <c r="AS1" s="811">
        <v>3.5000000000000003E-2</v>
      </c>
      <c r="AT1" s="811">
        <v>3.5000000000000003E-2</v>
      </c>
      <c r="AU1" s="811">
        <v>3.5000000000000003E-2</v>
      </c>
      <c r="AV1" s="811">
        <v>3.5000000000000003E-2</v>
      </c>
      <c r="AW1" s="811">
        <v>3.5000000000000003E-2</v>
      </c>
      <c r="AX1" s="811">
        <v>3.5000000000000003E-2</v>
      </c>
      <c r="AY1" s="811">
        <v>3.5000000000000003E-2</v>
      </c>
      <c r="AZ1" s="811">
        <v>3.5000000000000003E-2</v>
      </c>
      <c r="BA1" s="811">
        <v>3.5000000000000003E-2</v>
      </c>
      <c r="BB1" s="811">
        <v>0.03</v>
      </c>
      <c r="BC1" s="811">
        <v>0.03</v>
      </c>
      <c r="BD1" s="811">
        <v>0.03</v>
      </c>
      <c r="BE1" s="811">
        <v>0.03</v>
      </c>
      <c r="BF1" s="811">
        <v>0.03</v>
      </c>
      <c r="BG1" s="811">
        <v>0.03</v>
      </c>
      <c r="BH1" s="811">
        <v>0.03</v>
      </c>
      <c r="BI1" s="811">
        <v>0.03</v>
      </c>
      <c r="BJ1" s="811">
        <v>0.03</v>
      </c>
      <c r="BK1" s="811">
        <v>0.03</v>
      </c>
      <c r="BL1" s="811">
        <v>0.03</v>
      </c>
      <c r="BM1" s="811">
        <v>0.03</v>
      </c>
      <c r="BN1" s="811">
        <v>0.03</v>
      </c>
      <c r="BO1" s="811">
        <v>0.03</v>
      </c>
      <c r="BP1" s="811">
        <v>0.03</v>
      </c>
      <c r="BQ1" s="811">
        <v>0.03</v>
      </c>
      <c r="BR1" s="811">
        <v>0.03</v>
      </c>
      <c r="BS1" s="811">
        <v>0.03</v>
      </c>
      <c r="BT1" s="811">
        <v>0.03</v>
      </c>
      <c r="BU1" s="811">
        <v>0.03</v>
      </c>
      <c r="BV1" s="811">
        <v>0.03</v>
      </c>
      <c r="BW1" s="811">
        <v>0.03</v>
      </c>
      <c r="BX1" s="811">
        <v>0.03</v>
      </c>
      <c r="BY1" s="811">
        <v>0.03</v>
      </c>
      <c r="BZ1" s="811">
        <v>0.03</v>
      </c>
      <c r="CA1" s="811">
        <v>0.03</v>
      </c>
      <c r="CB1" s="811">
        <v>0.03</v>
      </c>
      <c r="CC1" s="811">
        <v>0.03</v>
      </c>
      <c r="CD1" s="811">
        <v>0.03</v>
      </c>
      <c r="CE1" s="811">
        <v>0.03</v>
      </c>
      <c r="CF1" s="811">
        <v>0.03</v>
      </c>
      <c r="CG1" s="811">
        <v>0.03</v>
      </c>
      <c r="CH1" s="811">
        <v>0.03</v>
      </c>
      <c r="CI1" s="811">
        <v>0.03</v>
      </c>
      <c r="CJ1" s="811">
        <v>0.03</v>
      </c>
      <c r="CK1" s="811">
        <v>0.03</v>
      </c>
      <c r="CL1" s="811">
        <v>0.03</v>
      </c>
      <c r="CM1" s="811">
        <v>0.03</v>
      </c>
      <c r="CN1" s="811">
        <v>0.03</v>
      </c>
      <c r="CO1" s="811">
        <v>0.03</v>
      </c>
      <c r="CP1" s="811">
        <v>0.03</v>
      </c>
      <c r="CQ1" s="811">
        <v>0.03</v>
      </c>
      <c r="CR1" s="811">
        <v>0.03</v>
      </c>
      <c r="CS1" s="811">
        <v>0.03</v>
      </c>
      <c r="CT1" s="811">
        <v>0.03</v>
      </c>
      <c r="CU1" s="811">
        <v>2.5000000000000001E-2</v>
      </c>
      <c r="CV1" s="811">
        <v>2.5000000000000001E-2</v>
      </c>
      <c r="CW1" s="811">
        <v>2.5000000000000001E-2</v>
      </c>
      <c r="CX1" s="811">
        <v>2.5000000000000001E-2</v>
      </c>
      <c r="CY1" s="811">
        <v>2.5000000000000001E-2</v>
      </c>
      <c r="CZ1" s="683">
        <v>2.5000000000000001E-2</v>
      </c>
      <c r="DA1" s="683">
        <v>2.5000000000000001E-2</v>
      </c>
      <c r="DB1" s="683">
        <v>2.5000000000000001E-2</v>
      </c>
      <c r="DC1" s="683">
        <v>2.5000000000000001E-2</v>
      </c>
      <c r="DD1" s="683">
        <v>2.5000000000000001E-2</v>
      </c>
      <c r="DE1" s="683">
        <v>2.5000000000000001E-2</v>
      </c>
      <c r="DF1" s="683">
        <v>2.5000000000000001E-2</v>
      </c>
      <c r="DG1" s="683">
        <v>2.5000000000000001E-2</v>
      </c>
      <c r="DH1" s="683">
        <v>2.5000000000000001E-2</v>
      </c>
      <c r="DI1" s="683">
        <v>2.5000000000000001E-2</v>
      </c>
      <c r="DJ1" s="683">
        <v>2.5000000000000001E-2</v>
      </c>
      <c r="DK1" s="683">
        <v>2.5000000000000001E-2</v>
      </c>
      <c r="DL1" s="683">
        <v>2.5000000000000001E-2</v>
      </c>
      <c r="DM1" s="683">
        <v>2.5000000000000001E-2</v>
      </c>
      <c r="DN1" s="683">
        <v>2.5000000000000001E-2</v>
      </c>
      <c r="DO1" s="683">
        <v>2.5000000000000001E-2</v>
      </c>
      <c r="DP1" s="683">
        <v>2.5000000000000001E-2</v>
      </c>
      <c r="DQ1" s="683">
        <v>2.5000000000000001E-2</v>
      </c>
      <c r="DR1" s="683">
        <v>2.5000000000000001E-2</v>
      </c>
      <c r="DS1" s="683">
        <v>2.5000000000000001E-2</v>
      </c>
      <c r="DT1" s="683">
        <v>2.5000000000000001E-2</v>
      </c>
      <c r="DU1" s="683">
        <v>2.5000000000000001E-2</v>
      </c>
      <c r="DV1" s="683">
        <v>2.5000000000000001E-2</v>
      </c>
      <c r="DW1" s="683">
        <v>2.5000000000000001E-2</v>
      </c>
      <c r="DX1" s="679"/>
    </row>
    <row r="2" spans="2:128" ht="18" customHeight="1" x14ac:dyDescent="0.25">
      <c r="B2" s="685" t="s">
        <v>359</v>
      </c>
      <c r="C2" s="678"/>
      <c r="D2" s="678"/>
      <c r="E2" s="678"/>
      <c r="F2" s="678"/>
      <c r="G2" s="678"/>
      <c r="H2" s="678"/>
      <c r="I2" s="678"/>
      <c r="J2" s="678"/>
      <c r="K2" s="678"/>
      <c r="L2" s="678"/>
      <c r="M2" s="678"/>
      <c r="N2" s="678"/>
      <c r="O2" s="678"/>
      <c r="P2" s="678"/>
      <c r="Q2" s="678"/>
      <c r="R2" s="679"/>
      <c r="S2" s="679"/>
      <c r="T2" s="679"/>
      <c r="U2" s="680" t="s">
        <v>360</v>
      </c>
      <c r="V2" s="824">
        <v>80</v>
      </c>
      <c r="W2" s="979"/>
      <c r="X2" s="812">
        <v>1</v>
      </c>
      <c r="Y2" s="812">
        <f>IF(Y3&gt;$V2,0,X2/(1+Y1))</f>
        <v>0.96618357487922713</v>
      </c>
      <c r="Z2" s="812">
        <f t="shared" ref="Z2:CK2" si="0">IF(Z3&gt;$V2,0,Y2/(1+Z1))</f>
        <v>0.93351070036640305</v>
      </c>
      <c r="AA2" s="812">
        <f t="shared" si="0"/>
        <v>0.90194270566802237</v>
      </c>
      <c r="AB2" s="812">
        <f t="shared" si="0"/>
        <v>0.87144222769857238</v>
      </c>
      <c r="AC2" s="812">
        <f t="shared" si="0"/>
        <v>0.84197316685852408</v>
      </c>
      <c r="AD2" s="812">
        <f t="shared" si="0"/>
        <v>0.81350064430775282</v>
      </c>
      <c r="AE2" s="812">
        <f t="shared" si="0"/>
        <v>0.78599096068381924</v>
      </c>
      <c r="AF2" s="812">
        <f t="shared" si="0"/>
        <v>0.75941155621625056</v>
      </c>
      <c r="AG2" s="812">
        <f t="shared" si="0"/>
        <v>0.73373097218961414</v>
      </c>
      <c r="AH2" s="812">
        <f t="shared" si="0"/>
        <v>0.70891881370977217</v>
      </c>
      <c r="AI2" s="812">
        <f t="shared" si="0"/>
        <v>0.68494571372924851</v>
      </c>
      <c r="AJ2" s="812">
        <f t="shared" si="0"/>
        <v>0.66178329828912907</v>
      </c>
      <c r="AK2" s="812">
        <f t="shared" si="0"/>
        <v>0.63940415293635666</v>
      </c>
      <c r="AL2" s="812">
        <f t="shared" si="0"/>
        <v>0.61778179027667313</v>
      </c>
      <c r="AM2" s="812">
        <f t="shared" si="0"/>
        <v>0.59689061862480497</v>
      </c>
      <c r="AN2" s="812">
        <f t="shared" si="0"/>
        <v>0.57670591171478747</v>
      </c>
      <c r="AO2" s="812">
        <f t="shared" si="0"/>
        <v>0.55720377943457733</v>
      </c>
      <c r="AP2" s="812">
        <f t="shared" si="0"/>
        <v>0.53836113955031628</v>
      </c>
      <c r="AQ2" s="812">
        <f t="shared" si="0"/>
        <v>0.520155690386779</v>
      </c>
      <c r="AR2" s="812">
        <f t="shared" si="0"/>
        <v>0.50256588443167061</v>
      </c>
      <c r="AS2" s="812">
        <f t="shared" si="0"/>
        <v>0.48557090283253201</v>
      </c>
      <c r="AT2" s="812">
        <f t="shared" si="0"/>
        <v>0.46915063075606961</v>
      </c>
      <c r="AU2" s="812">
        <f t="shared" si="0"/>
        <v>0.45328563358074364</v>
      </c>
      <c r="AV2" s="812">
        <f t="shared" si="0"/>
        <v>0.43795713389443836</v>
      </c>
      <c r="AW2" s="812">
        <f t="shared" si="0"/>
        <v>0.42314698926998878</v>
      </c>
      <c r="AX2" s="812">
        <f t="shared" si="0"/>
        <v>0.40883767079225974</v>
      </c>
      <c r="AY2" s="812">
        <f t="shared" si="0"/>
        <v>0.39501224231136212</v>
      </c>
      <c r="AZ2" s="812">
        <f t="shared" si="0"/>
        <v>0.38165434039745133</v>
      </c>
      <c r="BA2" s="812">
        <f t="shared" si="0"/>
        <v>0.36874815497338298</v>
      </c>
      <c r="BB2" s="812">
        <f t="shared" si="0"/>
        <v>0.35800791744988636</v>
      </c>
      <c r="BC2" s="812">
        <f t="shared" si="0"/>
        <v>0.34758050237853044</v>
      </c>
      <c r="BD2" s="812">
        <f t="shared" si="0"/>
        <v>0.33745679842575771</v>
      </c>
      <c r="BE2" s="812">
        <f t="shared" si="0"/>
        <v>0.32762795963665797</v>
      </c>
      <c r="BF2" s="812">
        <f t="shared" si="0"/>
        <v>0.31808539770549316</v>
      </c>
      <c r="BG2" s="812">
        <f t="shared" si="0"/>
        <v>0.30882077447135259</v>
      </c>
      <c r="BH2" s="812">
        <f t="shared" si="0"/>
        <v>0.29982599463238113</v>
      </c>
      <c r="BI2" s="812">
        <f t="shared" si="0"/>
        <v>0.29109319867221467</v>
      </c>
      <c r="BJ2" s="812">
        <f t="shared" si="0"/>
        <v>0.2826147559924414</v>
      </c>
      <c r="BK2" s="812">
        <f t="shared" si="0"/>
        <v>0.27438325824508875</v>
      </c>
      <c r="BL2" s="812">
        <f t="shared" si="0"/>
        <v>0.26639151285930945</v>
      </c>
      <c r="BM2" s="812">
        <f t="shared" si="0"/>
        <v>0.25863253675661113</v>
      </c>
      <c r="BN2" s="812">
        <f t="shared" si="0"/>
        <v>0.25109955024913699</v>
      </c>
      <c r="BO2" s="812">
        <f t="shared" si="0"/>
        <v>0.24378597111566697</v>
      </c>
      <c r="BP2" s="812">
        <f t="shared" si="0"/>
        <v>0.23668540885016209</v>
      </c>
      <c r="BQ2" s="812">
        <f t="shared" si="0"/>
        <v>0.22979165907782728</v>
      </c>
      <c r="BR2" s="812">
        <f t="shared" si="0"/>
        <v>0.22309869813381289</v>
      </c>
      <c r="BS2" s="812">
        <f t="shared" si="0"/>
        <v>0.21660067779981834</v>
      </c>
      <c r="BT2" s="812">
        <f t="shared" si="0"/>
        <v>0.21029192019399839</v>
      </c>
      <c r="BU2" s="812">
        <f t="shared" si="0"/>
        <v>0.20416691280970717</v>
      </c>
      <c r="BV2" s="812">
        <f t="shared" si="0"/>
        <v>0.19822030369874483</v>
      </c>
      <c r="BW2" s="812">
        <f t="shared" si="0"/>
        <v>0.19244689679489788</v>
      </c>
      <c r="BX2" s="812">
        <f t="shared" si="0"/>
        <v>0.18684164737368725</v>
      </c>
      <c r="BY2" s="812">
        <f t="shared" si="0"/>
        <v>0.18139965764435656</v>
      </c>
      <c r="BZ2" s="812">
        <f t="shared" si="0"/>
        <v>0.17611617247024908</v>
      </c>
      <c r="CA2" s="812">
        <f t="shared" si="0"/>
        <v>0.17098657521383406</v>
      </c>
      <c r="CB2" s="812">
        <f t="shared" si="0"/>
        <v>0.1660063837027515</v>
      </c>
      <c r="CC2" s="812">
        <f t="shared" si="0"/>
        <v>0.16117124631335097</v>
      </c>
      <c r="CD2" s="812">
        <f t="shared" si="0"/>
        <v>0.15647693816830191</v>
      </c>
      <c r="CE2" s="812">
        <f t="shared" si="0"/>
        <v>0.1519193574449533</v>
      </c>
      <c r="CF2" s="812">
        <f t="shared" si="0"/>
        <v>0.1474945217912168</v>
      </c>
      <c r="CG2" s="812">
        <f t="shared" si="0"/>
        <v>0.14319856484584156</v>
      </c>
      <c r="CH2" s="812">
        <f t="shared" si="0"/>
        <v>0.13902773286004036</v>
      </c>
      <c r="CI2" s="812">
        <f t="shared" si="0"/>
        <v>0.13497838141751492</v>
      </c>
      <c r="CJ2" s="812">
        <f t="shared" si="0"/>
        <v>0.13104697225001449</v>
      </c>
      <c r="CK2" s="812">
        <f t="shared" si="0"/>
        <v>0.12723007014564514</v>
      </c>
      <c r="CL2" s="812">
        <f t="shared" ref="CL2:CY2" si="1">IF(CL3&gt;$V2,0,CK2/(1+CL1))</f>
        <v>0.12352433994722828</v>
      </c>
      <c r="CM2" s="812">
        <f t="shared" si="1"/>
        <v>0.11992654363808571</v>
      </c>
      <c r="CN2" s="812">
        <f t="shared" si="1"/>
        <v>0.11643353751270456</v>
      </c>
      <c r="CO2" s="812">
        <f t="shared" si="1"/>
        <v>0.11304226942981026</v>
      </c>
      <c r="CP2" s="812">
        <f t="shared" si="1"/>
        <v>0.10974977614544684</v>
      </c>
      <c r="CQ2" s="812">
        <f t="shared" si="1"/>
        <v>0.10655318072373479</v>
      </c>
      <c r="CR2" s="812">
        <f t="shared" si="1"/>
        <v>0.10344969002304348</v>
      </c>
      <c r="CS2" s="812">
        <f t="shared" si="1"/>
        <v>0.10043659225538201</v>
      </c>
      <c r="CT2" s="812">
        <f t="shared" si="1"/>
        <v>9.7511254616875737E-2</v>
      </c>
      <c r="CU2" s="812">
        <f t="shared" si="1"/>
        <v>9.5132931333537313E-2</v>
      </c>
      <c r="CV2" s="812">
        <f t="shared" si="1"/>
        <v>9.2812615935158368E-2</v>
      </c>
      <c r="CW2" s="812">
        <f t="shared" si="1"/>
        <v>9.0548893595276458E-2</v>
      </c>
      <c r="CX2" s="812">
        <f t="shared" si="1"/>
        <v>8.834038399539168E-2</v>
      </c>
      <c r="CY2" s="812">
        <f t="shared" si="1"/>
        <v>8.6185740483308959E-2</v>
      </c>
      <c r="CZ2" s="686" t="s">
        <v>361</v>
      </c>
      <c r="DA2" s="679"/>
      <c r="DB2" s="679"/>
      <c r="DC2" s="679"/>
      <c r="DD2" s="679"/>
      <c r="DE2" s="679"/>
      <c r="DF2" s="679"/>
      <c r="DG2" s="679"/>
      <c r="DH2" s="679"/>
      <c r="DI2" s="679"/>
      <c r="DJ2" s="679"/>
      <c r="DK2" s="679"/>
      <c r="DL2" s="679"/>
      <c r="DM2" s="679"/>
      <c r="DN2" s="679"/>
      <c r="DO2" s="679"/>
      <c r="DP2" s="679"/>
      <c r="DQ2" s="679"/>
      <c r="DR2" s="679"/>
      <c r="DS2" s="679"/>
      <c r="DT2" s="679"/>
      <c r="DU2" s="679"/>
      <c r="DV2" s="679"/>
      <c r="DW2" s="679"/>
      <c r="DX2" s="679"/>
    </row>
    <row r="3" spans="2:128" ht="15.75" thickBot="1" x14ac:dyDescent="0.25">
      <c r="B3" s="687"/>
      <c r="C3" s="688"/>
      <c r="D3" s="689"/>
      <c r="E3" s="689"/>
      <c r="F3" s="689"/>
      <c r="G3" s="689"/>
      <c r="H3" s="690"/>
      <c r="I3" s="689"/>
      <c r="J3" s="689"/>
      <c r="K3" s="689"/>
      <c r="L3" s="690"/>
      <c r="M3" s="690"/>
      <c r="N3" s="690"/>
      <c r="O3" s="690"/>
      <c r="P3" s="690"/>
      <c r="Q3" s="690"/>
      <c r="R3" s="690"/>
      <c r="S3" s="691"/>
      <c r="T3" s="691"/>
      <c r="U3" s="690"/>
      <c r="V3" s="692"/>
      <c r="W3" s="980"/>
      <c r="X3" s="813">
        <v>1</v>
      </c>
      <c r="Y3" s="813">
        <f>X3+1</f>
        <v>2</v>
      </c>
      <c r="Z3" s="813">
        <f t="shared" ref="Z3:CK3" si="2">Y3+1</f>
        <v>3</v>
      </c>
      <c r="AA3" s="813">
        <f t="shared" si="2"/>
        <v>4</v>
      </c>
      <c r="AB3" s="813">
        <f t="shared" si="2"/>
        <v>5</v>
      </c>
      <c r="AC3" s="813">
        <f t="shared" si="2"/>
        <v>6</v>
      </c>
      <c r="AD3" s="813">
        <f t="shared" si="2"/>
        <v>7</v>
      </c>
      <c r="AE3" s="813">
        <f t="shared" si="2"/>
        <v>8</v>
      </c>
      <c r="AF3" s="813">
        <f t="shared" si="2"/>
        <v>9</v>
      </c>
      <c r="AG3" s="813">
        <f t="shared" si="2"/>
        <v>10</v>
      </c>
      <c r="AH3" s="813">
        <f t="shared" si="2"/>
        <v>11</v>
      </c>
      <c r="AI3" s="813">
        <f t="shared" si="2"/>
        <v>12</v>
      </c>
      <c r="AJ3" s="813">
        <f t="shared" si="2"/>
        <v>13</v>
      </c>
      <c r="AK3" s="813">
        <f t="shared" si="2"/>
        <v>14</v>
      </c>
      <c r="AL3" s="813">
        <f t="shared" si="2"/>
        <v>15</v>
      </c>
      <c r="AM3" s="813">
        <f t="shared" si="2"/>
        <v>16</v>
      </c>
      <c r="AN3" s="813">
        <f t="shared" si="2"/>
        <v>17</v>
      </c>
      <c r="AO3" s="813">
        <f t="shared" si="2"/>
        <v>18</v>
      </c>
      <c r="AP3" s="813">
        <f t="shared" si="2"/>
        <v>19</v>
      </c>
      <c r="AQ3" s="813">
        <f t="shared" si="2"/>
        <v>20</v>
      </c>
      <c r="AR3" s="813">
        <f t="shared" si="2"/>
        <v>21</v>
      </c>
      <c r="AS3" s="813">
        <f t="shared" si="2"/>
        <v>22</v>
      </c>
      <c r="AT3" s="813">
        <f t="shared" si="2"/>
        <v>23</v>
      </c>
      <c r="AU3" s="813">
        <f t="shared" si="2"/>
        <v>24</v>
      </c>
      <c r="AV3" s="813">
        <f t="shared" si="2"/>
        <v>25</v>
      </c>
      <c r="AW3" s="813">
        <f t="shared" si="2"/>
        <v>26</v>
      </c>
      <c r="AX3" s="813">
        <f t="shared" si="2"/>
        <v>27</v>
      </c>
      <c r="AY3" s="813">
        <f t="shared" si="2"/>
        <v>28</v>
      </c>
      <c r="AZ3" s="813">
        <f t="shared" si="2"/>
        <v>29</v>
      </c>
      <c r="BA3" s="813">
        <f t="shared" si="2"/>
        <v>30</v>
      </c>
      <c r="BB3" s="813">
        <f t="shared" si="2"/>
        <v>31</v>
      </c>
      <c r="BC3" s="813">
        <f t="shared" si="2"/>
        <v>32</v>
      </c>
      <c r="BD3" s="813">
        <f t="shared" si="2"/>
        <v>33</v>
      </c>
      <c r="BE3" s="813">
        <f t="shared" si="2"/>
        <v>34</v>
      </c>
      <c r="BF3" s="813">
        <f t="shared" si="2"/>
        <v>35</v>
      </c>
      <c r="BG3" s="813">
        <f t="shared" si="2"/>
        <v>36</v>
      </c>
      <c r="BH3" s="813">
        <f t="shared" si="2"/>
        <v>37</v>
      </c>
      <c r="BI3" s="813">
        <f t="shared" si="2"/>
        <v>38</v>
      </c>
      <c r="BJ3" s="813">
        <f t="shared" si="2"/>
        <v>39</v>
      </c>
      <c r="BK3" s="813">
        <f t="shared" si="2"/>
        <v>40</v>
      </c>
      <c r="BL3" s="813">
        <f t="shared" si="2"/>
        <v>41</v>
      </c>
      <c r="BM3" s="813">
        <f t="shared" si="2"/>
        <v>42</v>
      </c>
      <c r="BN3" s="813">
        <f t="shared" si="2"/>
        <v>43</v>
      </c>
      <c r="BO3" s="813">
        <f t="shared" si="2"/>
        <v>44</v>
      </c>
      <c r="BP3" s="813">
        <f t="shared" si="2"/>
        <v>45</v>
      </c>
      <c r="BQ3" s="813">
        <f t="shared" si="2"/>
        <v>46</v>
      </c>
      <c r="BR3" s="813">
        <f t="shared" si="2"/>
        <v>47</v>
      </c>
      <c r="BS3" s="813">
        <f t="shared" si="2"/>
        <v>48</v>
      </c>
      <c r="BT3" s="813">
        <f t="shared" si="2"/>
        <v>49</v>
      </c>
      <c r="BU3" s="813">
        <f t="shared" si="2"/>
        <v>50</v>
      </c>
      <c r="BV3" s="813">
        <f t="shared" si="2"/>
        <v>51</v>
      </c>
      <c r="BW3" s="813">
        <f t="shared" si="2"/>
        <v>52</v>
      </c>
      <c r="BX3" s="813">
        <f t="shared" si="2"/>
        <v>53</v>
      </c>
      <c r="BY3" s="813">
        <f t="shared" si="2"/>
        <v>54</v>
      </c>
      <c r="BZ3" s="813">
        <f t="shared" si="2"/>
        <v>55</v>
      </c>
      <c r="CA3" s="813">
        <f t="shared" si="2"/>
        <v>56</v>
      </c>
      <c r="CB3" s="813">
        <f t="shared" si="2"/>
        <v>57</v>
      </c>
      <c r="CC3" s="813">
        <f t="shared" si="2"/>
        <v>58</v>
      </c>
      <c r="CD3" s="813">
        <f t="shared" si="2"/>
        <v>59</v>
      </c>
      <c r="CE3" s="813">
        <f t="shared" si="2"/>
        <v>60</v>
      </c>
      <c r="CF3" s="813">
        <f t="shared" si="2"/>
        <v>61</v>
      </c>
      <c r="CG3" s="813">
        <f t="shared" si="2"/>
        <v>62</v>
      </c>
      <c r="CH3" s="813">
        <f t="shared" si="2"/>
        <v>63</v>
      </c>
      <c r="CI3" s="813">
        <f t="shared" si="2"/>
        <v>64</v>
      </c>
      <c r="CJ3" s="813">
        <f t="shared" si="2"/>
        <v>65</v>
      </c>
      <c r="CK3" s="813">
        <f t="shared" si="2"/>
        <v>66</v>
      </c>
      <c r="CL3" s="813">
        <f t="shared" ref="CL3:DW3" si="3">CK3+1</f>
        <v>67</v>
      </c>
      <c r="CM3" s="813">
        <f t="shared" si="3"/>
        <v>68</v>
      </c>
      <c r="CN3" s="813">
        <f t="shared" si="3"/>
        <v>69</v>
      </c>
      <c r="CO3" s="813">
        <f t="shared" si="3"/>
        <v>70</v>
      </c>
      <c r="CP3" s="813">
        <f t="shared" si="3"/>
        <v>71</v>
      </c>
      <c r="CQ3" s="813">
        <f t="shared" si="3"/>
        <v>72</v>
      </c>
      <c r="CR3" s="813">
        <f t="shared" si="3"/>
        <v>73</v>
      </c>
      <c r="CS3" s="813">
        <f t="shared" si="3"/>
        <v>74</v>
      </c>
      <c r="CT3" s="813">
        <f t="shared" si="3"/>
        <v>75</v>
      </c>
      <c r="CU3" s="813">
        <f t="shared" si="3"/>
        <v>76</v>
      </c>
      <c r="CV3" s="813">
        <f t="shared" si="3"/>
        <v>77</v>
      </c>
      <c r="CW3" s="813">
        <f t="shared" si="3"/>
        <v>78</v>
      </c>
      <c r="CX3" s="813">
        <f t="shared" si="3"/>
        <v>79</v>
      </c>
      <c r="CY3" s="813">
        <f t="shared" si="3"/>
        <v>80</v>
      </c>
      <c r="CZ3" s="693">
        <f t="shared" si="3"/>
        <v>81</v>
      </c>
      <c r="DA3" s="693">
        <f t="shared" si="3"/>
        <v>82</v>
      </c>
      <c r="DB3" s="693">
        <f t="shared" si="3"/>
        <v>83</v>
      </c>
      <c r="DC3" s="693">
        <f t="shared" si="3"/>
        <v>84</v>
      </c>
      <c r="DD3" s="693">
        <f t="shared" si="3"/>
        <v>85</v>
      </c>
      <c r="DE3" s="693">
        <f t="shared" si="3"/>
        <v>86</v>
      </c>
      <c r="DF3" s="693">
        <f t="shared" si="3"/>
        <v>87</v>
      </c>
      <c r="DG3" s="693">
        <f t="shared" si="3"/>
        <v>88</v>
      </c>
      <c r="DH3" s="693">
        <f t="shared" si="3"/>
        <v>89</v>
      </c>
      <c r="DI3" s="693">
        <f t="shared" si="3"/>
        <v>90</v>
      </c>
      <c r="DJ3" s="693">
        <f t="shared" si="3"/>
        <v>91</v>
      </c>
      <c r="DK3" s="693">
        <f t="shared" si="3"/>
        <v>92</v>
      </c>
      <c r="DL3" s="693">
        <f t="shared" si="3"/>
        <v>93</v>
      </c>
      <c r="DM3" s="693">
        <f t="shared" si="3"/>
        <v>94</v>
      </c>
      <c r="DN3" s="693">
        <f t="shared" si="3"/>
        <v>95</v>
      </c>
      <c r="DO3" s="693">
        <f t="shared" si="3"/>
        <v>96</v>
      </c>
      <c r="DP3" s="693">
        <f t="shared" si="3"/>
        <v>97</v>
      </c>
      <c r="DQ3" s="693">
        <f t="shared" si="3"/>
        <v>98</v>
      </c>
      <c r="DR3" s="693">
        <f t="shared" si="3"/>
        <v>99</v>
      </c>
      <c r="DS3" s="693">
        <f t="shared" si="3"/>
        <v>100</v>
      </c>
      <c r="DT3" s="693">
        <f t="shared" si="3"/>
        <v>101</v>
      </c>
      <c r="DU3" s="693">
        <f t="shared" si="3"/>
        <v>102</v>
      </c>
      <c r="DV3" s="693">
        <f t="shared" si="3"/>
        <v>103</v>
      </c>
      <c r="DW3" s="693">
        <f t="shared" si="3"/>
        <v>104</v>
      </c>
      <c r="DX3" s="679"/>
    </row>
    <row r="4" spans="2:128" s="823" customFormat="1" ht="51.75" thickBot="1" x14ac:dyDescent="0.25">
      <c r="B4" s="817" t="s">
        <v>109</v>
      </c>
      <c r="C4" s="694" t="s">
        <v>362</v>
      </c>
      <c r="D4" s="695" t="s">
        <v>363</v>
      </c>
      <c r="E4" s="696" t="s">
        <v>364</v>
      </c>
      <c r="F4" s="697" t="s">
        <v>365</v>
      </c>
      <c r="G4" s="697" t="s">
        <v>366</v>
      </c>
      <c r="H4" s="697" t="s">
        <v>367</v>
      </c>
      <c r="I4" s="697" t="s">
        <v>368</v>
      </c>
      <c r="J4" s="697" t="s">
        <v>369</v>
      </c>
      <c r="K4" s="697" t="s">
        <v>370</v>
      </c>
      <c r="L4" s="698" t="s">
        <v>371</v>
      </c>
      <c r="M4" s="698" t="s">
        <v>372</v>
      </c>
      <c r="N4" s="698" t="s">
        <v>373</v>
      </c>
      <c r="O4" s="698" t="s">
        <v>374</v>
      </c>
      <c r="P4" s="698" t="s">
        <v>375</v>
      </c>
      <c r="Q4" s="698" t="s">
        <v>376</v>
      </c>
      <c r="R4" s="699" t="s">
        <v>377</v>
      </c>
      <c r="S4" s="700" t="s">
        <v>378</v>
      </c>
      <c r="T4" s="701" t="s">
        <v>379</v>
      </c>
      <c r="U4" s="702" t="s">
        <v>380</v>
      </c>
      <c r="V4" s="703" t="s">
        <v>110</v>
      </c>
      <c r="W4" s="814" t="s">
        <v>137</v>
      </c>
      <c r="X4" s="815" t="s">
        <v>381</v>
      </c>
      <c r="Y4" s="816" t="s">
        <v>382</v>
      </c>
      <c r="Z4" s="816" t="s">
        <v>383</v>
      </c>
      <c r="AA4" s="816" t="s">
        <v>384</v>
      </c>
      <c r="AB4" s="816" t="s">
        <v>385</v>
      </c>
      <c r="AC4" s="816" t="s">
        <v>386</v>
      </c>
      <c r="AD4" s="816" t="s">
        <v>387</v>
      </c>
      <c r="AE4" s="816" t="s">
        <v>388</v>
      </c>
      <c r="AF4" s="816" t="s">
        <v>389</v>
      </c>
      <c r="AG4" s="816" t="s">
        <v>390</v>
      </c>
      <c r="AH4" s="816" t="s">
        <v>391</v>
      </c>
      <c r="AI4" s="816" t="s">
        <v>392</v>
      </c>
      <c r="AJ4" s="816" t="s">
        <v>393</v>
      </c>
      <c r="AK4" s="816" t="s">
        <v>394</v>
      </c>
      <c r="AL4" s="816" t="s">
        <v>395</v>
      </c>
      <c r="AM4" s="816" t="s">
        <v>396</v>
      </c>
      <c r="AN4" s="816" t="s">
        <v>397</v>
      </c>
      <c r="AO4" s="816" t="s">
        <v>398</v>
      </c>
      <c r="AP4" s="816" t="s">
        <v>399</v>
      </c>
      <c r="AQ4" s="816" t="s">
        <v>400</v>
      </c>
      <c r="AR4" s="816" t="s">
        <v>401</v>
      </c>
      <c r="AS4" s="816" t="s">
        <v>402</v>
      </c>
      <c r="AT4" s="816" t="s">
        <v>403</v>
      </c>
      <c r="AU4" s="816" t="s">
        <v>404</v>
      </c>
      <c r="AV4" s="816" t="s">
        <v>405</v>
      </c>
      <c r="AW4" s="816" t="s">
        <v>406</v>
      </c>
      <c r="AX4" s="816" t="s">
        <v>407</v>
      </c>
      <c r="AY4" s="816" t="s">
        <v>408</v>
      </c>
      <c r="AZ4" s="816" t="s">
        <v>409</v>
      </c>
      <c r="BA4" s="816" t="s">
        <v>410</v>
      </c>
      <c r="BB4" s="816" t="s">
        <v>411</v>
      </c>
      <c r="BC4" s="816" t="s">
        <v>412</v>
      </c>
      <c r="BD4" s="816" t="s">
        <v>413</v>
      </c>
      <c r="BE4" s="816" t="s">
        <v>414</v>
      </c>
      <c r="BF4" s="816" t="s">
        <v>415</v>
      </c>
      <c r="BG4" s="816" t="s">
        <v>416</v>
      </c>
      <c r="BH4" s="816" t="s">
        <v>417</v>
      </c>
      <c r="BI4" s="816" t="s">
        <v>418</v>
      </c>
      <c r="BJ4" s="816" t="s">
        <v>419</v>
      </c>
      <c r="BK4" s="816" t="s">
        <v>420</v>
      </c>
      <c r="BL4" s="816" t="s">
        <v>421</v>
      </c>
      <c r="BM4" s="816" t="s">
        <v>422</v>
      </c>
      <c r="BN4" s="816" t="s">
        <v>423</v>
      </c>
      <c r="BO4" s="816" t="s">
        <v>424</v>
      </c>
      <c r="BP4" s="816" t="s">
        <v>425</v>
      </c>
      <c r="BQ4" s="816" t="s">
        <v>426</v>
      </c>
      <c r="BR4" s="816" t="s">
        <v>427</v>
      </c>
      <c r="BS4" s="816" t="s">
        <v>428</v>
      </c>
      <c r="BT4" s="816" t="s">
        <v>429</v>
      </c>
      <c r="BU4" s="816" t="s">
        <v>430</v>
      </c>
      <c r="BV4" s="816" t="s">
        <v>431</v>
      </c>
      <c r="BW4" s="816" t="s">
        <v>432</v>
      </c>
      <c r="BX4" s="816" t="s">
        <v>433</v>
      </c>
      <c r="BY4" s="816" t="s">
        <v>434</v>
      </c>
      <c r="BZ4" s="816" t="s">
        <v>435</v>
      </c>
      <c r="CA4" s="816" t="s">
        <v>436</v>
      </c>
      <c r="CB4" s="816" t="s">
        <v>437</v>
      </c>
      <c r="CC4" s="816" t="s">
        <v>438</v>
      </c>
      <c r="CD4" s="816" t="s">
        <v>439</v>
      </c>
      <c r="CE4" s="818" t="s">
        <v>440</v>
      </c>
      <c r="CF4" s="816" t="s">
        <v>441</v>
      </c>
      <c r="CG4" s="816" t="s">
        <v>442</v>
      </c>
      <c r="CH4" s="816" t="s">
        <v>443</v>
      </c>
      <c r="CI4" s="816" t="s">
        <v>444</v>
      </c>
      <c r="CJ4" s="816" t="s">
        <v>445</v>
      </c>
      <c r="CK4" s="816" t="s">
        <v>446</v>
      </c>
      <c r="CL4" s="816" t="s">
        <v>447</v>
      </c>
      <c r="CM4" s="816" t="s">
        <v>448</v>
      </c>
      <c r="CN4" s="816" t="s">
        <v>449</v>
      </c>
      <c r="CO4" s="816" t="s">
        <v>450</v>
      </c>
      <c r="CP4" s="816" t="s">
        <v>451</v>
      </c>
      <c r="CQ4" s="816" t="s">
        <v>452</v>
      </c>
      <c r="CR4" s="816" t="s">
        <v>453</v>
      </c>
      <c r="CS4" s="816" t="s">
        <v>454</v>
      </c>
      <c r="CT4" s="816" t="s">
        <v>455</v>
      </c>
      <c r="CU4" s="816" t="s">
        <v>456</v>
      </c>
      <c r="CV4" s="816" t="s">
        <v>457</v>
      </c>
      <c r="CW4" s="816" t="s">
        <v>458</v>
      </c>
      <c r="CX4" s="816" t="s">
        <v>459</v>
      </c>
      <c r="CY4" s="819" t="s">
        <v>460</v>
      </c>
      <c r="CZ4" s="820" t="s">
        <v>461</v>
      </c>
      <c r="DA4" s="820" t="s">
        <v>462</v>
      </c>
      <c r="DB4" s="820" t="s">
        <v>463</v>
      </c>
      <c r="DC4" s="820" t="s">
        <v>464</v>
      </c>
      <c r="DD4" s="820" t="s">
        <v>465</v>
      </c>
      <c r="DE4" s="820" t="s">
        <v>466</v>
      </c>
      <c r="DF4" s="820" t="s">
        <v>467</v>
      </c>
      <c r="DG4" s="820" t="s">
        <v>468</v>
      </c>
      <c r="DH4" s="820" t="s">
        <v>469</v>
      </c>
      <c r="DI4" s="820" t="s">
        <v>470</v>
      </c>
      <c r="DJ4" s="820" t="s">
        <v>471</v>
      </c>
      <c r="DK4" s="820" t="s">
        <v>472</v>
      </c>
      <c r="DL4" s="820" t="s">
        <v>473</v>
      </c>
      <c r="DM4" s="820" t="s">
        <v>474</v>
      </c>
      <c r="DN4" s="820" t="s">
        <v>475</v>
      </c>
      <c r="DO4" s="820" t="s">
        <v>476</v>
      </c>
      <c r="DP4" s="820" t="s">
        <v>477</v>
      </c>
      <c r="DQ4" s="820" t="s">
        <v>478</v>
      </c>
      <c r="DR4" s="820" t="s">
        <v>479</v>
      </c>
      <c r="DS4" s="820" t="s">
        <v>480</v>
      </c>
      <c r="DT4" s="820" t="s">
        <v>481</v>
      </c>
      <c r="DU4" s="820" t="s">
        <v>482</v>
      </c>
      <c r="DV4" s="820" t="s">
        <v>483</v>
      </c>
      <c r="DW4" s="821" t="s">
        <v>484</v>
      </c>
      <c r="DX4" s="822"/>
    </row>
    <row r="5" spans="2:128" x14ac:dyDescent="0.2">
      <c r="B5" s="704" t="s">
        <v>485</v>
      </c>
      <c r="C5" s="705" t="s">
        <v>486</v>
      </c>
      <c r="D5" s="706"/>
      <c r="E5" s="707"/>
      <c r="F5" s="708"/>
      <c r="G5" s="708"/>
      <c r="H5" s="708"/>
      <c r="I5" s="708"/>
      <c r="J5" s="708"/>
      <c r="K5" s="708"/>
      <c r="L5" s="708"/>
      <c r="M5" s="708"/>
      <c r="N5" s="708"/>
      <c r="O5" s="708"/>
      <c r="P5" s="708"/>
      <c r="Q5" s="708"/>
      <c r="R5" s="709"/>
      <c r="S5" s="710"/>
      <c r="T5" s="711"/>
      <c r="U5" s="712"/>
      <c r="V5" s="707"/>
      <c r="W5" s="707"/>
      <c r="X5" s="713"/>
      <c r="Y5" s="713"/>
      <c r="Z5" s="713"/>
      <c r="AA5" s="713"/>
      <c r="AB5" s="713"/>
      <c r="AC5" s="714"/>
      <c r="AD5" s="714"/>
      <c r="AE5" s="714"/>
      <c r="AF5" s="714"/>
      <c r="AG5" s="714"/>
      <c r="AH5" s="714"/>
      <c r="AI5" s="714"/>
      <c r="AJ5" s="714"/>
      <c r="AK5" s="715"/>
      <c r="AL5" s="715"/>
      <c r="AM5" s="715"/>
      <c r="AN5" s="715"/>
      <c r="AO5" s="715"/>
      <c r="AP5" s="715"/>
      <c r="AQ5" s="715"/>
      <c r="AR5" s="715"/>
      <c r="AS5" s="715"/>
      <c r="AT5" s="715"/>
      <c r="AU5" s="715"/>
      <c r="AV5" s="715"/>
      <c r="AW5" s="715"/>
      <c r="AX5" s="715"/>
      <c r="AY5" s="715"/>
      <c r="AZ5" s="715"/>
      <c r="BA5" s="715"/>
      <c r="BB5" s="715"/>
      <c r="BC5" s="715"/>
      <c r="BD5" s="715"/>
      <c r="BE5" s="715"/>
      <c r="BF5" s="715"/>
      <c r="BG5" s="715"/>
      <c r="BH5" s="715"/>
      <c r="BI5" s="715"/>
      <c r="BJ5" s="715"/>
      <c r="BK5" s="715"/>
      <c r="BL5" s="715"/>
      <c r="BM5" s="715"/>
      <c r="BN5" s="715"/>
      <c r="BO5" s="715"/>
      <c r="BP5" s="715"/>
      <c r="BQ5" s="715"/>
      <c r="BR5" s="715"/>
      <c r="BS5" s="715"/>
      <c r="BT5" s="715"/>
      <c r="BU5" s="715"/>
      <c r="BV5" s="715"/>
      <c r="BW5" s="715"/>
      <c r="BX5" s="715"/>
      <c r="BY5" s="715"/>
      <c r="BZ5" s="715"/>
      <c r="CA5" s="715"/>
      <c r="CB5" s="715"/>
      <c r="CC5" s="715"/>
      <c r="CD5" s="715"/>
      <c r="CE5" s="715"/>
      <c r="CF5" s="715"/>
      <c r="CG5" s="715"/>
      <c r="CH5" s="716"/>
      <c r="CI5" s="715"/>
      <c r="CJ5" s="715"/>
      <c r="CK5" s="715"/>
      <c r="CL5" s="715"/>
      <c r="CM5" s="715"/>
      <c r="CN5" s="715"/>
      <c r="CO5" s="715"/>
      <c r="CP5" s="715"/>
      <c r="CQ5" s="715"/>
      <c r="CR5" s="715"/>
      <c r="CS5" s="715"/>
      <c r="CT5" s="715"/>
      <c r="CU5" s="715"/>
      <c r="CV5" s="715"/>
      <c r="CW5" s="715"/>
      <c r="CX5" s="715"/>
      <c r="CY5" s="717"/>
      <c r="CZ5" s="718"/>
      <c r="DA5" s="719"/>
      <c r="DB5" s="719"/>
      <c r="DC5" s="719"/>
      <c r="DD5" s="719"/>
      <c r="DE5" s="719"/>
      <c r="DF5" s="719"/>
      <c r="DG5" s="719"/>
      <c r="DH5" s="719"/>
      <c r="DI5" s="719"/>
      <c r="DJ5" s="719"/>
      <c r="DK5" s="719"/>
      <c r="DL5" s="719"/>
      <c r="DM5" s="719"/>
      <c r="DN5" s="719"/>
      <c r="DO5" s="719"/>
      <c r="DP5" s="719"/>
      <c r="DQ5" s="719"/>
      <c r="DR5" s="719"/>
      <c r="DS5" s="719"/>
      <c r="DT5" s="719"/>
      <c r="DU5" s="719"/>
      <c r="DV5" s="719"/>
      <c r="DW5" s="720"/>
      <c r="DX5" s="719"/>
    </row>
    <row r="6" spans="2:128" ht="25.5" x14ac:dyDescent="0.2">
      <c r="B6" s="721" t="s">
        <v>487</v>
      </c>
      <c r="C6" s="722" t="s">
        <v>488</v>
      </c>
      <c r="D6" s="723"/>
      <c r="E6" s="713"/>
      <c r="F6" s="724"/>
      <c r="G6" s="724"/>
      <c r="H6" s="725"/>
      <c r="I6" s="725"/>
      <c r="J6" s="725"/>
      <c r="K6" s="725"/>
      <c r="L6" s="725"/>
      <c r="M6" s="725"/>
      <c r="N6" s="725"/>
      <c r="O6" s="725"/>
      <c r="P6" s="725"/>
      <c r="Q6" s="725"/>
      <c r="R6" s="726"/>
      <c r="S6" s="710"/>
      <c r="T6" s="711"/>
      <c r="U6" s="727" t="s">
        <v>489</v>
      </c>
      <c r="V6" s="713"/>
      <c r="W6" s="713"/>
      <c r="X6" s="713">
        <f t="shared" ref="X6:BC6" si="4">SUMIF($C:$C,"58.1x",X:X)</f>
        <v>0</v>
      </c>
      <c r="Y6" s="713">
        <f t="shared" si="4"/>
        <v>0</v>
      </c>
      <c r="Z6" s="713">
        <f t="shared" si="4"/>
        <v>0</v>
      </c>
      <c r="AA6" s="713">
        <f t="shared" si="4"/>
        <v>0</v>
      </c>
      <c r="AB6" s="713">
        <f t="shared" si="4"/>
        <v>0</v>
      </c>
      <c r="AC6" s="713">
        <f t="shared" si="4"/>
        <v>0</v>
      </c>
      <c r="AD6" s="713">
        <f t="shared" si="4"/>
        <v>0</v>
      </c>
      <c r="AE6" s="713">
        <f t="shared" si="4"/>
        <v>0</v>
      </c>
      <c r="AF6" s="713">
        <f t="shared" si="4"/>
        <v>0</v>
      </c>
      <c r="AG6" s="713">
        <f t="shared" si="4"/>
        <v>0</v>
      </c>
      <c r="AH6" s="713">
        <f t="shared" si="4"/>
        <v>0</v>
      </c>
      <c r="AI6" s="713">
        <f t="shared" si="4"/>
        <v>0</v>
      </c>
      <c r="AJ6" s="713">
        <f t="shared" si="4"/>
        <v>0</v>
      </c>
      <c r="AK6" s="713">
        <f t="shared" si="4"/>
        <v>0</v>
      </c>
      <c r="AL6" s="713">
        <f t="shared" si="4"/>
        <v>0</v>
      </c>
      <c r="AM6" s="713">
        <f t="shared" si="4"/>
        <v>0</v>
      </c>
      <c r="AN6" s="713">
        <f t="shared" si="4"/>
        <v>0</v>
      </c>
      <c r="AO6" s="713">
        <f t="shared" si="4"/>
        <v>0</v>
      </c>
      <c r="AP6" s="713">
        <f t="shared" si="4"/>
        <v>0</v>
      </c>
      <c r="AQ6" s="713">
        <f t="shared" si="4"/>
        <v>0</v>
      </c>
      <c r="AR6" s="713">
        <f t="shared" si="4"/>
        <v>0</v>
      </c>
      <c r="AS6" s="713">
        <f t="shared" si="4"/>
        <v>0</v>
      </c>
      <c r="AT6" s="713">
        <f t="shared" si="4"/>
        <v>0</v>
      </c>
      <c r="AU6" s="713">
        <f t="shared" si="4"/>
        <v>0</v>
      </c>
      <c r="AV6" s="713">
        <f t="shared" si="4"/>
        <v>0</v>
      </c>
      <c r="AW6" s="713">
        <f t="shared" si="4"/>
        <v>0</v>
      </c>
      <c r="AX6" s="713">
        <f t="shared" si="4"/>
        <v>0</v>
      </c>
      <c r="AY6" s="713">
        <f t="shared" si="4"/>
        <v>0</v>
      </c>
      <c r="AZ6" s="713">
        <f t="shared" si="4"/>
        <v>0</v>
      </c>
      <c r="BA6" s="713">
        <f t="shared" si="4"/>
        <v>0</v>
      </c>
      <c r="BB6" s="713">
        <f t="shared" si="4"/>
        <v>0</v>
      </c>
      <c r="BC6" s="713">
        <f t="shared" si="4"/>
        <v>0</v>
      </c>
      <c r="BD6" s="713">
        <f t="shared" ref="BD6:CI6" si="5">SUMIF($C:$C,"58.1x",BD:BD)</f>
        <v>0</v>
      </c>
      <c r="BE6" s="713">
        <f t="shared" si="5"/>
        <v>0</v>
      </c>
      <c r="BF6" s="713">
        <f t="shared" si="5"/>
        <v>0</v>
      </c>
      <c r="BG6" s="713">
        <f t="shared" si="5"/>
        <v>0</v>
      </c>
      <c r="BH6" s="713">
        <f t="shared" si="5"/>
        <v>0</v>
      </c>
      <c r="BI6" s="713">
        <f t="shared" si="5"/>
        <v>0</v>
      </c>
      <c r="BJ6" s="713">
        <f t="shared" si="5"/>
        <v>0</v>
      </c>
      <c r="BK6" s="713">
        <f t="shared" si="5"/>
        <v>0</v>
      </c>
      <c r="BL6" s="713">
        <f t="shared" si="5"/>
        <v>0</v>
      </c>
      <c r="BM6" s="713">
        <f t="shared" si="5"/>
        <v>0</v>
      </c>
      <c r="BN6" s="713">
        <f t="shared" si="5"/>
        <v>0</v>
      </c>
      <c r="BO6" s="713">
        <f t="shared" si="5"/>
        <v>0</v>
      </c>
      <c r="BP6" s="713">
        <f t="shared" si="5"/>
        <v>0</v>
      </c>
      <c r="BQ6" s="713">
        <f t="shared" si="5"/>
        <v>0</v>
      </c>
      <c r="BR6" s="713">
        <f t="shared" si="5"/>
        <v>0</v>
      </c>
      <c r="BS6" s="713">
        <f t="shared" si="5"/>
        <v>0</v>
      </c>
      <c r="BT6" s="713">
        <f t="shared" si="5"/>
        <v>0</v>
      </c>
      <c r="BU6" s="713">
        <f t="shared" si="5"/>
        <v>0</v>
      </c>
      <c r="BV6" s="713">
        <f t="shared" si="5"/>
        <v>0</v>
      </c>
      <c r="BW6" s="713">
        <f t="shared" si="5"/>
        <v>0</v>
      </c>
      <c r="BX6" s="713">
        <f t="shared" si="5"/>
        <v>0</v>
      </c>
      <c r="BY6" s="713">
        <f t="shared" si="5"/>
        <v>0</v>
      </c>
      <c r="BZ6" s="713">
        <f t="shared" si="5"/>
        <v>0</v>
      </c>
      <c r="CA6" s="713">
        <f t="shared" si="5"/>
        <v>0</v>
      </c>
      <c r="CB6" s="713">
        <f t="shared" si="5"/>
        <v>0</v>
      </c>
      <c r="CC6" s="713">
        <f t="shared" si="5"/>
        <v>0</v>
      </c>
      <c r="CD6" s="713">
        <f t="shared" si="5"/>
        <v>0</v>
      </c>
      <c r="CE6" s="713">
        <f t="shared" si="5"/>
        <v>0</v>
      </c>
      <c r="CF6" s="713">
        <f t="shared" si="5"/>
        <v>0</v>
      </c>
      <c r="CG6" s="713">
        <f t="shared" si="5"/>
        <v>0</v>
      </c>
      <c r="CH6" s="713">
        <f t="shared" si="5"/>
        <v>0</v>
      </c>
      <c r="CI6" s="713">
        <f t="shared" si="5"/>
        <v>0</v>
      </c>
      <c r="CJ6" s="713">
        <f t="shared" ref="CJ6:DO6" si="6">SUMIF($C:$C,"58.1x",CJ:CJ)</f>
        <v>0</v>
      </c>
      <c r="CK6" s="713">
        <f t="shared" si="6"/>
        <v>0</v>
      </c>
      <c r="CL6" s="713">
        <f t="shared" si="6"/>
        <v>0</v>
      </c>
      <c r="CM6" s="713">
        <f t="shared" si="6"/>
        <v>0</v>
      </c>
      <c r="CN6" s="713">
        <f t="shared" si="6"/>
        <v>0</v>
      </c>
      <c r="CO6" s="713">
        <f t="shared" si="6"/>
        <v>0</v>
      </c>
      <c r="CP6" s="713">
        <f t="shared" si="6"/>
        <v>0</v>
      </c>
      <c r="CQ6" s="713">
        <f t="shared" si="6"/>
        <v>0</v>
      </c>
      <c r="CR6" s="713">
        <f t="shared" si="6"/>
        <v>0</v>
      </c>
      <c r="CS6" s="713">
        <f t="shared" si="6"/>
        <v>0</v>
      </c>
      <c r="CT6" s="713">
        <f t="shared" si="6"/>
        <v>0</v>
      </c>
      <c r="CU6" s="713">
        <f t="shared" si="6"/>
        <v>0</v>
      </c>
      <c r="CV6" s="713">
        <f t="shared" si="6"/>
        <v>0</v>
      </c>
      <c r="CW6" s="713">
        <f t="shared" si="6"/>
        <v>0</v>
      </c>
      <c r="CX6" s="713">
        <f t="shared" si="6"/>
        <v>0</v>
      </c>
      <c r="CY6" s="728">
        <f t="shared" si="6"/>
        <v>0</v>
      </c>
      <c r="CZ6" s="729">
        <f t="shared" si="6"/>
        <v>0</v>
      </c>
      <c r="DA6" s="729">
        <f t="shared" si="6"/>
        <v>0</v>
      </c>
      <c r="DB6" s="729">
        <f t="shared" si="6"/>
        <v>0</v>
      </c>
      <c r="DC6" s="729">
        <f t="shared" si="6"/>
        <v>0</v>
      </c>
      <c r="DD6" s="729">
        <f t="shared" si="6"/>
        <v>0</v>
      </c>
      <c r="DE6" s="729">
        <f t="shared" si="6"/>
        <v>0</v>
      </c>
      <c r="DF6" s="729">
        <f t="shared" si="6"/>
        <v>0</v>
      </c>
      <c r="DG6" s="729">
        <f t="shared" si="6"/>
        <v>0</v>
      </c>
      <c r="DH6" s="729">
        <f t="shared" si="6"/>
        <v>0</v>
      </c>
      <c r="DI6" s="729">
        <f t="shared" si="6"/>
        <v>0</v>
      </c>
      <c r="DJ6" s="729">
        <f t="shared" si="6"/>
        <v>0</v>
      </c>
      <c r="DK6" s="729">
        <f t="shared" si="6"/>
        <v>0</v>
      </c>
      <c r="DL6" s="729">
        <f t="shared" si="6"/>
        <v>0</v>
      </c>
      <c r="DM6" s="729">
        <f t="shared" si="6"/>
        <v>0</v>
      </c>
      <c r="DN6" s="729">
        <f t="shared" si="6"/>
        <v>0</v>
      </c>
      <c r="DO6" s="729">
        <f t="shared" si="6"/>
        <v>0</v>
      </c>
      <c r="DP6" s="729">
        <f t="shared" ref="DP6:DW6" si="7">SUMIF($C:$C,"58.1x",DP:DP)</f>
        <v>0</v>
      </c>
      <c r="DQ6" s="729">
        <f t="shared" si="7"/>
        <v>0</v>
      </c>
      <c r="DR6" s="729">
        <f t="shared" si="7"/>
        <v>0</v>
      </c>
      <c r="DS6" s="729">
        <f t="shared" si="7"/>
        <v>0</v>
      </c>
      <c r="DT6" s="729">
        <f t="shared" si="7"/>
        <v>0</v>
      </c>
      <c r="DU6" s="729">
        <f t="shared" si="7"/>
        <v>0</v>
      </c>
      <c r="DV6" s="729">
        <f t="shared" si="7"/>
        <v>0</v>
      </c>
      <c r="DW6" s="730">
        <f t="shared" si="7"/>
        <v>0</v>
      </c>
      <c r="DX6" s="719"/>
    </row>
    <row r="7" spans="2:128" ht="28.5" x14ac:dyDescent="0.2">
      <c r="B7" s="731" t="s">
        <v>490</v>
      </c>
      <c r="C7" s="732"/>
      <c r="D7" s="732"/>
      <c r="E7" s="732"/>
      <c r="F7" s="732"/>
      <c r="G7" s="858"/>
      <c r="H7" s="733" t="s">
        <v>492</v>
      </c>
      <c r="I7" s="734">
        <f>MAX(X7:AV7)</f>
        <v>0</v>
      </c>
      <c r="J7" s="733">
        <f>SUMPRODUCT($X$2:$CY$2,$X7:$CY7)*365</f>
        <v>0</v>
      </c>
      <c r="K7" s="733">
        <f>SUMPRODUCT($X$2:$CY$2,$X8:$CY8)+SUMPRODUCT($X$2:$CY$2,$X9:$CY9)+SUMPRODUCT($X$2:$CY$2,$X10:$CY10)</f>
        <v>0</v>
      </c>
      <c r="L7" s="733">
        <f>SUMPRODUCT($X$2:$CY$2,$X11:$CY11) +SUMPRODUCT($X$2:$CY$2,$X12:$CY12)</f>
        <v>0</v>
      </c>
      <c r="M7" s="733">
        <f>SUMPRODUCT($X$2:$CY$2,$X13:$CY13)</f>
        <v>0</v>
      </c>
      <c r="N7" s="733">
        <f>SUMPRODUCT($X$2:$CY$2,$X16:$CY16) +SUMPRODUCT($X$2:$CY$2,$X17:$CY17)</f>
        <v>0</v>
      </c>
      <c r="O7" s="733">
        <f>SUMPRODUCT($X$2:$CY$2,$X14:$CY14) +SUMPRODUCT($X$2:$CY$2,$X15:$CY15) +SUMPRODUCT($X$2:$CY$2,$X18:$CY18)</f>
        <v>0</v>
      </c>
      <c r="P7" s="733">
        <f>SUM(K7:O7)</f>
        <v>0</v>
      </c>
      <c r="Q7" s="733" t="e">
        <f>(SUM(K7:M7)*100000)/(J7*1000)</f>
        <v>#DIV/0!</v>
      </c>
      <c r="R7" s="735" t="e">
        <f>(P7*100000)/(J7*1000)</f>
        <v>#DIV/0!</v>
      </c>
      <c r="S7" s="736"/>
      <c r="T7" s="737"/>
      <c r="U7" s="846" t="s">
        <v>493</v>
      </c>
      <c r="V7" s="761" t="s">
        <v>121</v>
      </c>
      <c r="W7" s="847" t="s">
        <v>72</v>
      </c>
      <c r="X7" s="738"/>
      <c r="Y7" s="738"/>
      <c r="Z7" s="738"/>
      <c r="AA7" s="738"/>
      <c r="AB7" s="738"/>
      <c r="AC7" s="738"/>
      <c r="AD7" s="738"/>
      <c r="AE7" s="738"/>
      <c r="AF7" s="738"/>
      <c r="AG7" s="738"/>
      <c r="AH7" s="738"/>
      <c r="AI7" s="738"/>
      <c r="AJ7" s="738"/>
      <c r="AK7" s="739"/>
      <c r="AL7" s="739"/>
      <c r="AM7" s="739"/>
      <c r="AN7" s="739"/>
      <c r="AO7" s="739"/>
      <c r="AP7" s="739"/>
      <c r="AQ7" s="739"/>
      <c r="AR7" s="739"/>
      <c r="AS7" s="739"/>
      <c r="AT7" s="739"/>
      <c r="AU7" s="739"/>
      <c r="AV7" s="739"/>
      <c r="AW7" s="739"/>
      <c r="AX7" s="739"/>
      <c r="AY7" s="739"/>
      <c r="AZ7" s="739"/>
      <c r="BA7" s="739"/>
      <c r="BB7" s="739"/>
      <c r="BC7" s="739"/>
      <c r="BD7" s="739"/>
      <c r="BE7" s="739"/>
      <c r="BF7" s="739"/>
      <c r="BG7" s="739"/>
      <c r="BH7" s="739"/>
      <c r="BI7" s="739"/>
      <c r="BJ7" s="739"/>
      <c r="BK7" s="739"/>
      <c r="BL7" s="739"/>
      <c r="BM7" s="739"/>
      <c r="BN7" s="739"/>
      <c r="BO7" s="739"/>
      <c r="BP7" s="739"/>
      <c r="BQ7" s="739"/>
      <c r="BR7" s="739"/>
      <c r="BS7" s="739"/>
      <c r="BT7" s="739"/>
      <c r="BU7" s="739"/>
      <c r="BV7" s="739"/>
      <c r="BW7" s="739"/>
      <c r="BX7" s="739"/>
      <c r="BY7" s="739"/>
      <c r="BZ7" s="739"/>
      <c r="CA7" s="739"/>
      <c r="CB7" s="739"/>
      <c r="CC7" s="739"/>
      <c r="CD7" s="739"/>
      <c r="CE7" s="740"/>
      <c r="CF7" s="740"/>
      <c r="CG7" s="740"/>
      <c r="CH7" s="740"/>
      <c r="CI7" s="740"/>
      <c r="CJ7" s="740"/>
      <c r="CK7" s="740"/>
      <c r="CL7" s="740"/>
      <c r="CM7" s="740"/>
      <c r="CN7" s="740"/>
      <c r="CO7" s="740"/>
      <c r="CP7" s="740"/>
      <c r="CQ7" s="740"/>
      <c r="CR7" s="740"/>
      <c r="CS7" s="740"/>
      <c r="CT7" s="740"/>
      <c r="CU7" s="740"/>
      <c r="CV7" s="740"/>
      <c r="CW7" s="740"/>
      <c r="CX7" s="740"/>
      <c r="CY7" s="741"/>
      <c r="CZ7" s="742">
        <v>0</v>
      </c>
      <c r="DA7" s="743">
        <v>0</v>
      </c>
      <c r="DB7" s="743">
        <v>0</v>
      </c>
      <c r="DC7" s="743">
        <v>0</v>
      </c>
      <c r="DD7" s="743">
        <v>0</v>
      </c>
      <c r="DE7" s="743">
        <v>0</v>
      </c>
      <c r="DF7" s="743">
        <v>0</v>
      </c>
      <c r="DG7" s="743">
        <v>0</v>
      </c>
      <c r="DH7" s="743">
        <v>0</v>
      </c>
      <c r="DI7" s="743">
        <v>0</v>
      </c>
      <c r="DJ7" s="743">
        <v>0</v>
      </c>
      <c r="DK7" s="743">
        <v>0</v>
      </c>
      <c r="DL7" s="743">
        <v>0</v>
      </c>
      <c r="DM7" s="743">
        <v>0</v>
      </c>
      <c r="DN7" s="743">
        <v>0</v>
      </c>
      <c r="DO7" s="743">
        <v>0</v>
      </c>
      <c r="DP7" s="743">
        <v>0</v>
      </c>
      <c r="DQ7" s="743">
        <v>0</v>
      </c>
      <c r="DR7" s="743">
        <v>0</v>
      </c>
      <c r="DS7" s="743">
        <v>0</v>
      </c>
      <c r="DT7" s="743">
        <v>0</v>
      </c>
      <c r="DU7" s="743">
        <v>0</v>
      </c>
      <c r="DV7" s="743">
        <v>0</v>
      </c>
      <c r="DW7" s="744">
        <v>0</v>
      </c>
      <c r="DX7" s="719"/>
    </row>
    <row r="8" spans="2:128" x14ac:dyDescent="0.2">
      <c r="B8" s="745"/>
      <c r="C8" s="746"/>
      <c r="D8" s="747"/>
      <c r="E8" s="748"/>
      <c r="F8" s="748"/>
      <c r="G8" s="747"/>
      <c r="H8" s="748"/>
      <c r="I8" s="748"/>
      <c r="J8" s="748"/>
      <c r="K8" s="748"/>
      <c r="L8" s="748"/>
      <c r="M8" s="748"/>
      <c r="N8" s="748"/>
      <c r="O8" s="748"/>
      <c r="P8" s="748"/>
      <c r="Q8" s="748"/>
      <c r="R8" s="749"/>
      <c r="S8" s="748"/>
      <c r="T8" s="748"/>
      <c r="U8" s="760" t="s">
        <v>494</v>
      </c>
      <c r="V8" s="761" t="s">
        <v>121</v>
      </c>
      <c r="W8" s="847" t="s">
        <v>495</v>
      </c>
      <c r="X8" s="738"/>
      <c r="Y8" s="738"/>
      <c r="Z8" s="738"/>
      <c r="AA8" s="738"/>
      <c r="AB8" s="738"/>
      <c r="AC8" s="738"/>
      <c r="AD8" s="738"/>
      <c r="AE8" s="738"/>
      <c r="AF8" s="738"/>
      <c r="AG8" s="738"/>
      <c r="AH8" s="738"/>
      <c r="AI8" s="738"/>
      <c r="AJ8" s="738"/>
      <c r="AK8" s="739"/>
      <c r="AL8" s="739"/>
      <c r="AM8" s="739"/>
      <c r="AN8" s="739"/>
      <c r="AO8" s="739"/>
      <c r="AP8" s="739"/>
      <c r="AQ8" s="739"/>
      <c r="AR8" s="739"/>
      <c r="AS8" s="739"/>
      <c r="AT8" s="739"/>
      <c r="AU8" s="739"/>
      <c r="AV8" s="739"/>
      <c r="AW8" s="739"/>
      <c r="AX8" s="739"/>
      <c r="AY8" s="739"/>
      <c r="AZ8" s="739"/>
      <c r="BA8" s="739"/>
      <c r="BB8" s="739"/>
      <c r="BC8" s="739"/>
      <c r="BD8" s="739"/>
      <c r="BE8" s="739"/>
      <c r="BF8" s="739"/>
      <c r="BG8" s="739"/>
      <c r="BH8" s="739"/>
      <c r="BI8" s="739"/>
      <c r="BJ8" s="739"/>
      <c r="BK8" s="739"/>
      <c r="BL8" s="739"/>
      <c r="BM8" s="739"/>
      <c r="BN8" s="739"/>
      <c r="BO8" s="739"/>
      <c r="BP8" s="739"/>
      <c r="BQ8" s="739"/>
      <c r="BR8" s="739"/>
      <c r="BS8" s="739"/>
      <c r="BT8" s="739"/>
      <c r="BU8" s="739"/>
      <c r="BV8" s="739"/>
      <c r="BW8" s="739"/>
      <c r="BX8" s="739"/>
      <c r="BY8" s="739"/>
      <c r="BZ8" s="739"/>
      <c r="CA8" s="739"/>
      <c r="CB8" s="739"/>
      <c r="CC8" s="739"/>
      <c r="CD8" s="739"/>
      <c r="CE8" s="740"/>
      <c r="CF8" s="740"/>
      <c r="CG8" s="740"/>
      <c r="CH8" s="740"/>
      <c r="CI8" s="740"/>
      <c r="CJ8" s="740"/>
      <c r="CK8" s="740"/>
      <c r="CL8" s="740"/>
      <c r="CM8" s="740"/>
      <c r="CN8" s="740"/>
      <c r="CO8" s="740"/>
      <c r="CP8" s="740"/>
      <c r="CQ8" s="740"/>
      <c r="CR8" s="740"/>
      <c r="CS8" s="740"/>
      <c r="CT8" s="740"/>
      <c r="CU8" s="740"/>
      <c r="CV8" s="740"/>
      <c r="CW8" s="740"/>
      <c r="CX8" s="740"/>
      <c r="CY8" s="741"/>
      <c r="CZ8" s="742">
        <v>0</v>
      </c>
      <c r="DA8" s="743">
        <v>0</v>
      </c>
      <c r="DB8" s="743">
        <v>0</v>
      </c>
      <c r="DC8" s="743">
        <v>0</v>
      </c>
      <c r="DD8" s="743">
        <v>0</v>
      </c>
      <c r="DE8" s="743">
        <v>0</v>
      </c>
      <c r="DF8" s="743">
        <v>0</v>
      </c>
      <c r="DG8" s="743">
        <v>0</v>
      </c>
      <c r="DH8" s="743">
        <v>0</v>
      </c>
      <c r="DI8" s="743">
        <v>0</v>
      </c>
      <c r="DJ8" s="743">
        <v>0</v>
      </c>
      <c r="DK8" s="743">
        <v>0</v>
      </c>
      <c r="DL8" s="743">
        <v>0</v>
      </c>
      <c r="DM8" s="743">
        <v>0</v>
      </c>
      <c r="DN8" s="743">
        <v>0</v>
      </c>
      <c r="DO8" s="743">
        <v>0</v>
      </c>
      <c r="DP8" s="743">
        <v>0</v>
      </c>
      <c r="DQ8" s="743">
        <v>0</v>
      </c>
      <c r="DR8" s="743">
        <v>0</v>
      </c>
      <c r="DS8" s="743">
        <v>0</v>
      </c>
      <c r="DT8" s="743">
        <v>0</v>
      </c>
      <c r="DU8" s="743">
        <v>0</v>
      </c>
      <c r="DV8" s="743">
        <v>0</v>
      </c>
      <c r="DW8" s="744">
        <v>0</v>
      </c>
      <c r="DX8" s="719"/>
    </row>
    <row r="9" spans="2:128" x14ac:dyDescent="0.2">
      <c r="B9" s="750"/>
      <c r="C9" s="751"/>
      <c r="D9" s="752"/>
      <c r="E9" s="752"/>
      <c r="F9" s="752"/>
      <c r="G9" s="752"/>
      <c r="H9" s="752"/>
      <c r="I9" s="752"/>
      <c r="J9" s="752"/>
      <c r="K9" s="752"/>
      <c r="L9" s="752"/>
      <c r="M9" s="752"/>
      <c r="N9" s="752"/>
      <c r="O9" s="752"/>
      <c r="P9" s="752"/>
      <c r="Q9" s="752"/>
      <c r="R9" s="753"/>
      <c r="S9" s="752"/>
      <c r="T9" s="752"/>
      <c r="U9" s="760" t="s">
        <v>496</v>
      </c>
      <c r="V9" s="761" t="s">
        <v>121</v>
      </c>
      <c r="W9" s="847" t="s">
        <v>495</v>
      </c>
      <c r="X9" s="738"/>
      <c r="Y9" s="738"/>
      <c r="Z9" s="738"/>
      <c r="AA9" s="738"/>
      <c r="AB9" s="738"/>
      <c r="AC9" s="738"/>
      <c r="AD9" s="738"/>
      <c r="AE9" s="738"/>
      <c r="AF9" s="738"/>
      <c r="AG9" s="738"/>
      <c r="AH9" s="738"/>
      <c r="AI9" s="738"/>
      <c r="AJ9" s="738"/>
      <c r="AK9" s="739"/>
      <c r="AL9" s="739"/>
      <c r="AM9" s="739"/>
      <c r="AN9" s="739"/>
      <c r="AO9" s="739"/>
      <c r="AP9" s="739"/>
      <c r="AQ9" s="739"/>
      <c r="AR9" s="739"/>
      <c r="AS9" s="739"/>
      <c r="AT9" s="739"/>
      <c r="AU9" s="739"/>
      <c r="AV9" s="739"/>
      <c r="AW9" s="739"/>
      <c r="AX9" s="739"/>
      <c r="AY9" s="739"/>
      <c r="AZ9" s="739"/>
      <c r="BA9" s="739"/>
      <c r="BB9" s="739"/>
      <c r="BC9" s="739"/>
      <c r="BD9" s="739"/>
      <c r="BE9" s="739"/>
      <c r="BF9" s="739"/>
      <c r="BG9" s="739"/>
      <c r="BH9" s="739"/>
      <c r="BI9" s="739"/>
      <c r="BJ9" s="739"/>
      <c r="BK9" s="739"/>
      <c r="BL9" s="739"/>
      <c r="BM9" s="739"/>
      <c r="BN9" s="739"/>
      <c r="BO9" s="739"/>
      <c r="BP9" s="739"/>
      <c r="BQ9" s="739"/>
      <c r="BR9" s="739"/>
      <c r="BS9" s="739"/>
      <c r="BT9" s="739"/>
      <c r="BU9" s="739"/>
      <c r="BV9" s="739"/>
      <c r="BW9" s="739"/>
      <c r="BX9" s="739"/>
      <c r="BY9" s="739"/>
      <c r="BZ9" s="739"/>
      <c r="CA9" s="739"/>
      <c r="CB9" s="739"/>
      <c r="CC9" s="739"/>
      <c r="CD9" s="739"/>
      <c r="CE9" s="740"/>
      <c r="CF9" s="740"/>
      <c r="CG9" s="740"/>
      <c r="CH9" s="740"/>
      <c r="CI9" s="740"/>
      <c r="CJ9" s="740"/>
      <c r="CK9" s="740"/>
      <c r="CL9" s="740"/>
      <c r="CM9" s="740"/>
      <c r="CN9" s="740"/>
      <c r="CO9" s="740"/>
      <c r="CP9" s="740"/>
      <c r="CQ9" s="740"/>
      <c r="CR9" s="740"/>
      <c r="CS9" s="740"/>
      <c r="CT9" s="740"/>
      <c r="CU9" s="740"/>
      <c r="CV9" s="740"/>
      <c r="CW9" s="740"/>
      <c r="CX9" s="740"/>
      <c r="CY9" s="741"/>
      <c r="CZ9" s="742">
        <v>0</v>
      </c>
      <c r="DA9" s="743">
        <v>0</v>
      </c>
      <c r="DB9" s="743">
        <v>0</v>
      </c>
      <c r="DC9" s="743">
        <v>0</v>
      </c>
      <c r="DD9" s="743">
        <v>0</v>
      </c>
      <c r="DE9" s="743">
        <v>0</v>
      </c>
      <c r="DF9" s="743">
        <v>0</v>
      </c>
      <c r="DG9" s="743">
        <v>0</v>
      </c>
      <c r="DH9" s="743">
        <v>0</v>
      </c>
      <c r="DI9" s="743">
        <v>0</v>
      </c>
      <c r="DJ9" s="743">
        <v>0</v>
      </c>
      <c r="DK9" s="743">
        <v>0</v>
      </c>
      <c r="DL9" s="743">
        <v>0</v>
      </c>
      <c r="DM9" s="743">
        <v>0</v>
      </c>
      <c r="DN9" s="743">
        <v>0</v>
      </c>
      <c r="DO9" s="743">
        <v>0</v>
      </c>
      <c r="DP9" s="743">
        <v>0</v>
      </c>
      <c r="DQ9" s="743">
        <v>0</v>
      </c>
      <c r="DR9" s="743">
        <v>0</v>
      </c>
      <c r="DS9" s="743">
        <v>0</v>
      </c>
      <c r="DT9" s="743">
        <v>0</v>
      </c>
      <c r="DU9" s="743">
        <v>0</v>
      </c>
      <c r="DV9" s="743">
        <v>0</v>
      </c>
      <c r="DW9" s="744">
        <v>0</v>
      </c>
      <c r="DX9" s="719"/>
    </row>
    <row r="10" spans="2:128" x14ac:dyDescent="0.2">
      <c r="B10" s="750"/>
      <c r="C10" s="751"/>
      <c r="D10" s="752"/>
      <c r="E10" s="752"/>
      <c r="F10" s="752"/>
      <c r="G10" s="752"/>
      <c r="H10" s="752"/>
      <c r="I10" s="752"/>
      <c r="J10" s="752"/>
      <c r="K10" s="752"/>
      <c r="L10" s="752"/>
      <c r="M10" s="752"/>
      <c r="N10" s="752"/>
      <c r="O10" s="752"/>
      <c r="P10" s="752"/>
      <c r="Q10" s="752"/>
      <c r="R10" s="753"/>
      <c r="S10" s="752"/>
      <c r="T10" s="752"/>
      <c r="U10" s="760" t="s">
        <v>783</v>
      </c>
      <c r="V10" s="761" t="s">
        <v>121</v>
      </c>
      <c r="W10" s="847" t="s">
        <v>495</v>
      </c>
      <c r="X10" s="738"/>
      <c r="Y10" s="738"/>
      <c r="Z10" s="738"/>
      <c r="AA10" s="738"/>
      <c r="AB10" s="738"/>
      <c r="AC10" s="738"/>
      <c r="AD10" s="738"/>
      <c r="AE10" s="738"/>
      <c r="AF10" s="738"/>
      <c r="AG10" s="738"/>
      <c r="AH10" s="738"/>
      <c r="AI10" s="738"/>
      <c r="AJ10" s="738"/>
      <c r="AK10" s="739"/>
      <c r="AL10" s="739"/>
      <c r="AM10" s="739"/>
      <c r="AN10" s="739"/>
      <c r="AO10" s="739"/>
      <c r="AP10" s="739"/>
      <c r="AQ10" s="739"/>
      <c r="AR10" s="739"/>
      <c r="AS10" s="739"/>
      <c r="AT10" s="739"/>
      <c r="AU10" s="739"/>
      <c r="AV10" s="739"/>
      <c r="AW10" s="739"/>
      <c r="AX10" s="739"/>
      <c r="AY10" s="739"/>
      <c r="AZ10" s="739"/>
      <c r="BA10" s="739"/>
      <c r="BB10" s="739"/>
      <c r="BC10" s="739"/>
      <c r="BD10" s="739"/>
      <c r="BE10" s="739"/>
      <c r="BF10" s="739"/>
      <c r="BG10" s="739"/>
      <c r="BH10" s="739"/>
      <c r="BI10" s="739"/>
      <c r="BJ10" s="739"/>
      <c r="BK10" s="739"/>
      <c r="BL10" s="739"/>
      <c r="BM10" s="739"/>
      <c r="BN10" s="739"/>
      <c r="BO10" s="739"/>
      <c r="BP10" s="739"/>
      <c r="BQ10" s="739"/>
      <c r="BR10" s="739"/>
      <c r="BS10" s="739"/>
      <c r="BT10" s="739"/>
      <c r="BU10" s="739"/>
      <c r="BV10" s="739"/>
      <c r="BW10" s="739"/>
      <c r="BX10" s="739"/>
      <c r="BY10" s="739"/>
      <c r="BZ10" s="739"/>
      <c r="CA10" s="739"/>
      <c r="CB10" s="739"/>
      <c r="CC10" s="739"/>
      <c r="CD10" s="739"/>
      <c r="CE10" s="740"/>
      <c r="CF10" s="740"/>
      <c r="CG10" s="740"/>
      <c r="CH10" s="740"/>
      <c r="CI10" s="740"/>
      <c r="CJ10" s="740"/>
      <c r="CK10" s="740"/>
      <c r="CL10" s="740"/>
      <c r="CM10" s="740"/>
      <c r="CN10" s="740"/>
      <c r="CO10" s="740"/>
      <c r="CP10" s="740"/>
      <c r="CQ10" s="740"/>
      <c r="CR10" s="740"/>
      <c r="CS10" s="740"/>
      <c r="CT10" s="740"/>
      <c r="CU10" s="740"/>
      <c r="CV10" s="740"/>
      <c r="CW10" s="740"/>
      <c r="CX10" s="740"/>
      <c r="CY10" s="741"/>
      <c r="CZ10" s="742"/>
      <c r="DA10" s="743"/>
      <c r="DB10" s="743"/>
      <c r="DC10" s="743"/>
      <c r="DD10" s="743"/>
      <c r="DE10" s="743"/>
      <c r="DF10" s="743"/>
      <c r="DG10" s="743"/>
      <c r="DH10" s="743"/>
      <c r="DI10" s="743"/>
      <c r="DJ10" s="743"/>
      <c r="DK10" s="743"/>
      <c r="DL10" s="743"/>
      <c r="DM10" s="743"/>
      <c r="DN10" s="743"/>
      <c r="DO10" s="743"/>
      <c r="DP10" s="743"/>
      <c r="DQ10" s="743"/>
      <c r="DR10" s="743"/>
      <c r="DS10" s="743"/>
      <c r="DT10" s="743"/>
      <c r="DU10" s="743"/>
      <c r="DV10" s="743"/>
      <c r="DW10" s="744"/>
      <c r="DX10" s="719"/>
    </row>
    <row r="11" spans="2:128" x14ac:dyDescent="0.2">
      <c r="B11" s="754"/>
      <c r="C11" s="755"/>
      <c r="D11" s="691"/>
      <c r="E11" s="691"/>
      <c r="F11" s="691"/>
      <c r="G11" s="691"/>
      <c r="H11" s="691"/>
      <c r="I11" s="691"/>
      <c r="J11" s="691"/>
      <c r="K11" s="691"/>
      <c r="L11" s="691"/>
      <c r="M11" s="691"/>
      <c r="N11" s="691"/>
      <c r="O11" s="691"/>
      <c r="P11" s="691"/>
      <c r="Q11" s="691"/>
      <c r="R11" s="756"/>
      <c r="S11" s="691"/>
      <c r="T11" s="691"/>
      <c r="U11" s="760" t="s">
        <v>497</v>
      </c>
      <c r="V11" s="761" t="s">
        <v>121</v>
      </c>
      <c r="W11" s="762" t="s">
        <v>495</v>
      </c>
      <c r="X11" s="738"/>
      <c r="Y11" s="738"/>
      <c r="Z11" s="738"/>
      <c r="AA11" s="738"/>
      <c r="AB11" s="738"/>
      <c r="AC11" s="738"/>
      <c r="AD11" s="738"/>
      <c r="AE11" s="738"/>
      <c r="AF11" s="738"/>
      <c r="AG11" s="738"/>
      <c r="AH11" s="738"/>
      <c r="AI11" s="738"/>
      <c r="AJ11" s="738"/>
      <c r="AK11" s="739"/>
      <c r="AL11" s="739"/>
      <c r="AM11" s="739"/>
      <c r="AN11" s="739"/>
      <c r="AO11" s="739"/>
      <c r="AP11" s="739"/>
      <c r="AQ11" s="739"/>
      <c r="AR11" s="739"/>
      <c r="AS11" s="739"/>
      <c r="AT11" s="739"/>
      <c r="AU11" s="739"/>
      <c r="AV11" s="739"/>
      <c r="AW11" s="739"/>
      <c r="AX11" s="739"/>
      <c r="AY11" s="739"/>
      <c r="AZ11" s="739"/>
      <c r="BA11" s="739"/>
      <c r="BB11" s="739"/>
      <c r="BC11" s="739"/>
      <c r="BD11" s="739"/>
      <c r="BE11" s="739"/>
      <c r="BF11" s="739"/>
      <c r="BG11" s="739"/>
      <c r="BH11" s="739"/>
      <c r="BI11" s="739"/>
      <c r="BJ11" s="739"/>
      <c r="BK11" s="739"/>
      <c r="BL11" s="739"/>
      <c r="BM11" s="739"/>
      <c r="BN11" s="739"/>
      <c r="BO11" s="739"/>
      <c r="BP11" s="739"/>
      <c r="BQ11" s="739"/>
      <c r="BR11" s="739"/>
      <c r="BS11" s="739"/>
      <c r="BT11" s="739"/>
      <c r="BU11" s="739"/>
      <c r="BV11" s="739"/>
      <c r="BW11" s="739"/>
      <c r="BX11" s="739"/>
      <c r="BY11" s="739"/>
      <c r="BZ11" s="739"/>
      <c r="CA11" s="739"/>
      <c r="CB11" s="739"/>
      <c r="CC11" s="739"/>
      <c r="CD11" s="739"/>
      <c r="CE11" s="740"/>
      <c r="CF11" s="740"/>
      <c r="CG11" s="740"/>
      <c r="CH11" s="740"/>
      <c r="CI11" s="740"/>
      <c r="CJ11" s="740"/>
      <c r="CK11" s="740"/>
      <c r="CL11" s="740"/>
      <c r="CM11" s="740"/>
      <c r="CN11" s="740"/>
      <c r="CO11" s="740"/>
      <c r="CP11" s="740"/>
      <c r="CQ11" s="740"/>
      <c r="CR11" s="740"/>
      <c r="CS11" s="740"/>
      <c r="CT11" s="740"/>
      <c r="CU11" s="740"/>
      <c r="CV11" s="740"/>
      <c r="CW11" s="740"/>
      <c r="CX11" s="740"/>
      <c r="CY11" s="741"/>
      <c r="CZ11" s="742">
        <v>0</v>
      </c>
      <c r="DA11" s="743">
        <v>0</v>
      </c>
      <c r="DB11" s="743">
        <v>0</v>
      </c>
      <c r="DC11" s="743">
        <v>0</v>
      </c>
      <c r="DD11" s="743">
        <v>0</v>
      </c>
      <c r="DE11" s="743">
        <v>0</v>
      </c>
      <c r="DF11" s="743">
        <v>0</v>
      </c>
      <c r="DG11" s="743">
        <v>0</v>
      </c>
      <c r="DH11" s="743">
        <v>0</v>
      </c>
      <c r="DI11" s="743">
        <v>0</v>
      </c>
      <c r="DJ11" s="743">
        <v>0</v>
      </c>
      <c r="DK11" s="743">
        <v>0</v>
      </c>
      <c r="DL11" s="743">
        <v>0</v>
      </c>
      <c r="DM11" s="743">
        <v>0</v>
      </c>
      <c r="DN11" s="743">
        <v>0</v>
      </c>
      <c r="DO11" s="743">
        <v>0</v>
      </c>
      <c r="DP11" s="743">
        <v>0</v>
      </c>
      <c r="DQ11" s="743">
        <v>0</v>
      </c>
      <c r="DR11" s="743">
        <v>0</v>
      </c>
      <c r="DS11" s="743">
        <v>0</v>
      </c>
      <c r="DT11" s="743">
        <v>0</v>
      </c>
      <c r="DU11" s="743">
        <v>0</v>
      </c>
      <c r="DV11" s="743">
        <v>0</v>
      </c>
      <c r="DW11" s="744">
        <v>0</v>
      </c>
      <c r="DX11" s="719"/>
    </row>
    <row r="12" spans="2:128" x14ac:dyDescent="0.2">
      <c r="B12" s="757"/>
      <c r="C12" s="758" t="s">
        <v>817</v>
      </c>
      <c r="D12" s="679"/>
      <c r="E12" s="679"/>
      <c r="F12" s="679"/>
      <c r="G12" s="679"/>
      <c r="H12" s="679"/>
      <c r="I12" s="679"/>
      <c r="J12" s="679"/>
      <c r="K12" s="679"/>
      <c r="L12" s="679"/>
      <c r="M12" s="679"/>
      <c r="N12" s="679"/>
      <c r="O12" s="679"/>
      <c r="P12" s="679"/>
      <c r="Q12" s="679"/>
      <c r="R12" s="759"/>
      <c r="S12" s="679"/>
      <c r="T12" s="679"/>
      <c r="U12" s="760" t="s">
        <v>498</v>
      </c>
      <c r="V12" s="761" t="s">
        <v>121</v>
      </c>
      <c r="W12" s="762" t="s">
        <v>495</v>
      </c>
      <c r="X12" s="739"/>
      <c r="Y12" s="739"/>
      <c r="Z12" s="739"/>
      <c r="AA12" s="739"/>
      <c r="AB12" s="739"/>
      <c r="AC12" s="739"/>
      <c r="AD12" s="739"/>
      <c r="AE12" s="739"/>
      <c r="AF12" s="739"/>
      <c r="AG12" s="739"/>
      <c r="AH12" s="739"/>
      <c r="AI12" s="739"/>
      <c r="AJ12" s="739"/>
      <c r="AK12" s="739"/>
      <c r="AL12" s="739"/>
      <c r="AM12" s="739"/>
      <c r="AN12" s="739"/>
      <c r="AO12" s="739"/>
      <c r="AP12" s="739"/>
      <c r="AQ12" s="739"/>
      <c r="AR12" s="739"/>
      <c r="AS12" s="739"/>
      <c r="AT12" s="739"/>
      <c r="AU12" s="739"/>
      <c r="AV12" s="739"/>
      <c r="AW12" s="739"/>
      <c r="AX12" s="739"/>
      <c r="AY12" s="739"/>
      <c r="AZ12" s="739"/>
      <c r="BA12" s="739"/>
      <c r="BB12" s="739"/>
      <c r="BC12" s="739"/>
      <c r="BD12" s="739"/>
      <c r="BE12" s="739"/>
      <c r="BF12" s="739"/>
      <c r="BG12" s="739"/>
      <c r="BH12" s="739"/>
      <c r="BI12" s="739"/>
      <c r="BJ12" s="739"/>
      <c r="BK12" s="739"/>
      <c r="BL12" s="739"/>
      <c r="BM12" s="739"/>
      <c r="BN12" s="739"/>
      <c r="BO12" s="739"/>
      <c r="BP12" s="739"/>
      <c r="BQ12" s="739"/>
      <c r="BR12" s="739"/>
      <c r="BS12" s="739"/>
      <c r="BT12" s="739"/>
      <c r="BU12" s="739"/>
      <c r="BV12" s="739"/>
      <c r="BW12" s="739"/>
      <c r="BX12" s="739"/>
      <c r="BY12" s="739"/>
      <c r="BZ12" s="739"/>
      <c r="CA12" s="739"/>
      <c r="CB12" s="739"/>
      <c r="CC12" s="739"/>
      <c r="CD12" s="739"/>
      <c r="CE12" s="740"/>
      <c r="CF12" s="740"/>
      <c r="CG12" s="740"/>
      <c r="CH12" s="740"/>
      <c r="CI12" s="740"/>
      <c r="CJ12" s="740"/>
      <c r="CK12" s="740"/>
      <c r="CL12" s="740"/>
      <c r="CM12" s="740"/>
      <c r="CN12" s="740"/>
      <c r="CO12" s="740"/>
      <c r="CP12" s="740"/>
      <c r="CQ12" s="740"/>
      <c r="CR12" s="740"/>
      <c r="CS12" s="740"/>
      <c r="CT12" s="740"/>
      <c r="CU12" s="740"/>
      <c r="CV12" s="740"/>
      <c r="CW12" s="740"/>
      <c r="CX12" s="740"/>
      <c r="CY12" s="741"/>
      <c r="CZ12" s="742">
        <v>0</v>
      </c>
      <c r="DA12" s="743">
        <v>0</v>
      </c>
      <c r="DB12" s="743">
        <v>0</v>
      </c>
      <c r="DC12" s="743">
        <v>0</v>
      </c>
      <c r="DD12" s="743">
        <v>0</v>
      </c>
      <c r="DE12" s="743">
        <v>0</v>
      </c>
      <c r="DF12" s="743">
        <v>0</v>
      </c>
      <c r="DG12" s="743">
        <v>0</v>
      </c>
      <c r="DH12" s="743">
        <v>0</v>
      </c>
      <c r="DI12" s="743">
        <v>0</v>
      </c>
      <c r="DJ12" s="743">
        <v>0</v>
      </c>
      <c r="DK12" s="743">
        <v>0</v>
      </c>
      <c r="DL12" s="743">
        <v>0</v>
      </c>
      <c r="DM12" s="743">
        <v>0</v>
      </c>
      <c r="DN12" s="743">
        <v>0</v>
      </c>
      <c r="DO12" s="743">
        <v>0</v>
      </c>
      <c r="DP12" s="743">
        <v>0</v>
      </c>
      <c r="DQ12" s="743">
        <v>0</v>
      </c>
      <c r="DR12" s="743">
        <v>0</v>
      </c>
      <c r="DS12" s="743">
        <v>0</v>
      </c>
      <c r="DT12" s="743">
        <v>0</v>
      </c>
      <c r="DU12" s="743">
        <v>0</v>
      </c>
      <c r="DV12" s="743">
        <v>0</v>
      </c>
      <c r="DW12" s="744">
        <v>0</v>
      </c>
      <c r="DX12" s="719"/>
    </row>
    <row r="13" spans="2:128" x14ac:dyDescent="0.2">
      <c r="B13" s="757"/>
      <c r="C13" s="758"/>
      <c r="D13" s="679"/>
      <c r="E13" s="679"/>
      <c r="F13" s="679"/>
      <c r="G13" s="679"/>
      <c r="H13" s="679"/>
      <c r="I13" s="679"/>
      <c r="J13" s="679"/>
      <c r="K13" s="679"/>
      <c r="L13" s="679"/>
      <c r="M13" s="679"/>
      <c r="N13" s="679"/>
      <c r="O13" s="679"/>
      <c r="P13" s="679"/>
      <c r="Q13" s="679"/>
      <c r="R13" s="759"/>
      <c r="S13" s="679"/>
      <c r="T13" s="679"/>
      <c r="U13" s="763" t="s">
        <v>499</v>
      </c>
      <c r="V13" s="764" t="s">
        <v>121</v>
      </c>
      <c r="W13" s="762" t="s">
        <v>495</v>
      </c>
      <c r="X13" s="739"/>
      <c r="Y13" s="739"/>
      <c r="Z13" s="739"/>
      <c r="AA13" s="739"/>
      <c r="AB13" s="739"/>
      <c r="AC13" s="739"/>
      <c r="AD13" s="739"/>
      <c r="AE13" s="739"/>
      <c r="AF13" s="739"/>
      <c r="AG13" s="739"/>
      <c r="AH13" s="739"/>
      <c r="AI13" s="739"/>
      <c r="AJ13" s="739"/>
      <c r="AK13" s="739"/>
      <c r="AL13" s="739"/>
      <c r="AM13" s="739"/>
      <c r="AN13" s="739"/>
      <c r="AO13" s="739"/>
      <c r="AP13" s="739"/>
      <c r="AQ13" s="739"/>
      <c r="AR13" s="739"/>
      <c r="AS13" s="739"/>
      <c r="AT13" s="739"/>
      <c r="AU13" s="739"/>
      <c r="AV13" s="739"/>
      <c r="AW13" s="739"/>
      <c r="AX13" s="739"/>
      <c r="AY13" s="739"/>
      <c r="AZ13" s="739"/>
      <c r="BA13" s="739"/>
      <c r="BB13" s="739"/>
      <c r="BC13" s="739"/>
      <c r="BD13" s="739"/>
      <c r="BE13" s="739"/>
      <c r="BF13" s="739"/>
      <c r="BG13" s="739"/>
      <c r="BH13" s="739"/>
      <c r="BI13" s="739"/>
      <c r="BJ13" s="739"/>
      <c r="BK13" s="739"/>
      <c r="BL13" s="739"/>
      <c r="BM13" s="739"/>
      <c r="BN13" s="739"/>
      <c r="BO13" s="739"/>
      <c r="BP13" s="739"/>
      <c r="BQ13" s="739"/>
      <c r="BR13" s="739"/>
      <c r="BS13" s="739"/>
      <c r="BT13" s="739"/>
      <c r="BU13" s="739"/>
      <c r="BV13" s="739"/>
      <c r="BW13" s="739"/>
      <c r="BX13" s="739"/>
      <c r="BY13" s="739"/>
      <c r="BZ13" s="739"/>
      <c r="CA13" s="739"/>
      <c r="CB13" s="739"/>
      <c r="CC13" s="739"/>
      <c r="CD13" s="739"/>
      <c r="CE13" s="740"/>
      <c r="CF13" s="740"/>
      <c r="CG13" s="740"/>
      <c r="CH13" s="740"/>
      <c r="CI13" s="740"/>
      <c r="CJ13" s="740"/>
      <c r="CK13" s="740"/>
      <c r="CL13" s="740"/>
      <c r="CM13" s="740"/>
      <c r="CN13" s="740"/>
      <c r="CO13" s="740"/>
      <c r="CP13" s="740"/>
      <c r="CQ13" s="740"/>
      <c r="CR13" s="740"/>
      <c r="CS13" s="740"/>
      <c r="CT13" s="740"/>
      <c r="CU13" s="740"/>
      <c r="CV13" s="740"/>
      <c r="CW13" s="740"/>
      <c r="CX13" s="740"/>
      <c r="CY13" s="741"/>
      <c r="CZ13" s="742">
        <v>0</v>
      </c>
      <c r="DA13" s="743">
        <v>0</v>
      </c>
      <c r="DB13" s="743">
        <v>0</v>
      </c>
      <c r="DC13" s="743">
        <v>0</v>
      </c>
      <c r="DD13" s="743">
        <v>0</v>
      </c>
      <c r="DE13" s="743">
        <v>0</v>
      </c>
      <c r="DF13" s="743">
        <v>0</v>
      </c>
      <c r="DG13" s="743">
        <v>0</v>
      </c>
      <c r="DH13" s="743">
        <v>0</v>
      </c>
      <c r="DI13" s="743">
        <v>0</v>
      </c>
      <c r="DJ13" s="743">
        <v>0</v>
      </c>
      <c r="DK13" s="743">
        <v>0</v>
      </c>
      <c r="DL13" s="743">
        <v>0</v>
      </c>
      <c r="DM13" s="743">
        <v>0</v>
      </c>
      <c r="DN13" s="743">
        <v>0</v>
      </c>
      <c r="DO13" s="743">
        <v>0</v>
      </c>
      <c r="DP13" s="743">
        <v>0</v>
      </c>
      <c r="DQ13" s="743">
        <v>0</v>
      </c>
      <c r="DR13" s="743">
        <v>0</v>
      </c>
      <c r="DS13" s="743">
        <v>0</v>
      </c>
      <c r="DT13" s="743">
        <v>0</v>
      </c>
      <c r="DU13" s="743">
        <v>0</v>
      </c>
      <c r="DV13" s="743">
        <v>0</v>
      </c>
      <c r="DW13" s="744">
        <v>0</v>
      </c>
      <c r="DX13" s="719"/>
    </row>
    <row r="14" spans="2:128" x14ac:dyDescent="0.2">
      <c r="B14" s="757"/>
      <c r="C14" s="758"/>
      <c r="D14" s="679"/>
      <c r="E14" s="679"/>
      <c r="F14" s="679"/>
      <c r="G14" s="679"/>
      <c r="H14" s="679"/>
      <c r="I14" s="679"/>
      <c r="J14" s="679"/>
      <c r="K14" s="679"/>
      <c r="L14" s="679"/>
      <c r="M14" s="679"/>
      <c r="N14" s="679"/>
      <c r="O14" s="679"/>
      <c r="P14" s="679"/>
      <c r="Q14" s="679"/>
      <c r="R14" s="759"/>
      <c r="S14" s="679"/>
      <c r="T14" s="679"/>
      <c r="U14" s="760" t="s">
        <v>500</v>
      </c>
      <c r="V14" s="761" t="s">
        <v>121</v>
      </c>
      <c r="W14" s="762" t="s">
        <v>495</v>
      </c>
      <c r="X14" s="739"/>
      <c r="Y14" s="739"/>
      <c r="Z14" s="739"/>
      <c r="AA14" s="739"/>
      <c r="AB14" s="739"/>
      <c r="AC14" s="739"/>
      <c r="AD14" s="739"/>
      <c r="AE14" s="739"/>
      <c r="AF14" s="739"/>
      <c r="AG14" s="739"/>
      <c r="AH14" s="739"/>
      <c r="AI14" s="739"/>
      <c r="AJ14" s="739"/>
      <c r="AK14" s="739"/>
      <c r="AL14" s="739"/>
      <c r="AM14" s="739"/>
      <c r="AN14" s="739"/>
      <c r="AO14" s="739"/>
      <c r="AP14" s="739"/>
      <c r="AQ14" s="739"/>
      <c r="AR14" s="739"/>
      <c r="AS14" s="739"/>
      <c r="AT14" s="739"/>
      <c r="AU14" s="739"/>
      <c r="AV14" s="739"/>
      <c r="AW14" s="739"/>
      <c r="AX14" s="739"/>
      <c r="AY14" s="739"/>
      <c r="AZ14" s="739"/>
      <c r="BA14" s="739"/>
      <c r="BB14" s="739"/>
      <c r="BC14" s="739"/>
      <c r="BD14" s="739"/>
      <c r="BE14" s="739"/>
      <c r="BF14" s="739"/>
      <c r="BG14" s="739"/>
      <c r="BH14" s="739"/>
      <c r="BI14" s="739"/>
      <c r="BJ14" s="739"/>
      <c r="BK14" s="739"/>
      <c r="BL14" s="739"/>
      <c r="BM14" s="739"/>
      <c r="BN14" s="739"/>
      <c r="BO14" s="739"/>
      <c r="BP14" s="739"/>
      <c r="BQ14" s="739"/>
      <c r="BR14" s="739"/>
      <c r="BS14" s="739"/>
      <c r="BT14" s="739"/>
      <c r="BU14" s="739"/>
      <c r="BV14" s="739"/>
      <c r="BW14" s="739"/>
      <c r="BX14" s="739"/>
      <c r="BY14" s="739"/>
      <c r="BZ14" s="739"/>
      <c r="CA14" s="739"/>
      <c r="CB14" s="739"/>
      <c r="CC14" s="739"/>
      <c r="CD14" s="739"/>
      <c r="CE14" s="739"/>
      <c r="CF14" s="739"/>
      <c r="CG14" s="739"/>
      <c r="CH14" s="739"/>
      <c r="CI14" s="739"/>
      <c r="CJ14" s="739"/>
      <c r="CK14" s="739"/>
      <c r="CL14" s="739"/>
      <c r="CM14" s="739"/>
      <c r="CN14" s="739"/>
      <c r="CO14" s="739"/>
      <c r="CP14" s="739"/>
      <c r="CQ14" s="739"/>
      <c r="CR14" s="739"/>
      <c r="CS14" s="739"/>
      <c r="CT14" s="739"/>
      <c r="CU14" s="739"/>
      <c r="CV14" s="739"/>
      <c r="CW14" s="739"/>
      <c r="CX14" s="739"/>
      <c r="CY14" s="739"/>
      <c r="CZ14" s="742">
        <v>0</v>
      </c>
      <c r="DA14" s="743">
        <v>0</v>
      </c>
      <c r="DB14" s="743">
        <v>0</v>
      </c>
      <c r="DC14" s="743">
        <v>0</v>
      </c>
      <c r="DD14" s="743">
        <v>0</v>
      </c>
      <c r="DE14" s="743">
        <v>0</v>
      </c>
      <c r="DF14" s="743">
        <v>0</v>
      </c>
      <c r="DG14" s="743">
        <v>0</v>
      </c>
      <c r="DH14" s="743">
        <v>0</v>
      </c>
      <c r="DI14" s="743">
        <v>0</v>
      </c>
      <c r="DJ14" s="743">
        <v>0</v>
      </c>
      <c r="DK14" s="743">
        <v>0</v>
      </c>
      <c r="DL14" s="743">
        <v>0</v>
      </c>
      <c r="DM14" s="743">
        <v>0</v>
      </c>
      <c r="DN14" s="743">
        <v>0</v>
      </c>
      <c r="DO14" s="743">
        <v>0</v>
      </c>
      <c r="DP14" s="743">
        <v>0</v>
      </c>
      <c r="DQ14" s="743">
        <v>0</v>
      </c>
      <c r="DR14" s="743">
        <v>0</v>
      </c>
      <c r="DS14" s="743">
        <v>0</v>
      </c>
      <c r="DT14" s="743">
        <v>0</v>
      </c>
      <c r="DU14" s="743">
        <v>0</v>
      </c>
      <c r="DV14" s="743">
        <v>0</v>
      </c>
      <c r="DW14" s="744">
        <v>0</v>
      </c>
      <c r="DX14" s="719"/>
    </row>
    <row r="15" spans="2:128" x14ac:dyDescent="0.2">
      <c r="B15" s="765"/>
      <c r="C15" s="758"/>
      <c r="D15" s="679"/>
      <c r="E15" s="679"/>
      <c r="F15" s="679"/>
      <c r="G15" s="679"/>
      <c r="H15" s="679"/>
      <c r="I15" s="679"/>
      <c r="J15" s="679"/>
      <c r="K15" s="679"/>
      <c r="L15" s="679"/>
      <c r="M15" s="679"/>
      <c r="N15" s="679"/>
      <c r="O15" s="679"/>
      <c r="P15" s="679"/>
      <c r="Q15" s="679"/>
      <c r="R15" s="759"/>
      <c r="S15" s="679"/>
      <c r="T15" s="679"/>
      <c r="U15" s="760" t="s">
        <v>501</v>
      </c>
      <c r="V15" s="761" t="s">
        <v>121</v>
      </c>
      <c r="W15" s="762" t="s">
        <v>495</v>
      </c>
      <c r="X15" s="739"/>
      <c r="Y15" s="739"/>
      <c r="Z15" s="739"/>
      <c r="AA15" s="739"/>
      <c r="AB15" s="739"/>
      <c r="AC15" s="739"/>
      <c r="AD15" s="739"/>
      <c r="AE15" s="739"/>
      <c r="AF15" s="739"/>
      <c r="AG15" s="739"/>
      <c r="AH15" s="739"/>
      <c r="AI15" s="739"/>
      <c r="AJ15" s="739"/>
      <c r="AK15" s="739"/>
      <c r="AL15" s="739"/>
      <c r="AM15" s="739"/>
      <c r="AN15" s="739"/>
      <c r="AO15" s="739"/>
      <c r="AP15" s="739"/>
      <c r="AQ15" s="739"/>
      <c r="AR15" s="739"/>
      <c r="AS15" s="739"/>
      <c r="AT15" s="739"/>
      <c r="AU15" s="739"/>
      <c r="AV15" s="739"/>
      <c r="AW15" s="739"/>
      <c r="AX15" s="739"/>
      <c r="AY15" s="739"/>
      <c r="AZ15" s="739"/>
      <c r="BA15" s="739"/>
      <c r="BB15" s="739"/>
      <c r="BC15" s="739"/>
      <c r="BD15" s="739"/>
      <c r="BE15" s="739"/>
      <c r="BF15" s="739"/>
      <c r="BG15" s="739"/>
      <c r="BH15" s="739"/>
      <c r="BI15" s="739"/>
      <c r="BJ15" s="739"/>
      <c r="BK15" s="739"/>
      <c r="BL15" s="739"/>
      <c r="BM15" s="739"/>
      <c r="BN15" s="739"/>
      <c r="BO15" s="739"/>
      <c r="BP15" s="739"/>
      <c r="BQ15" s="739"/>
      <c r="BR15" s="739"/>
      <c r="BS15" s="739"/>
      <c r="BT15" s="739"/>
      <c r="BU15" s="739"/>
      <c r="BV15" s="739"/>
      <c r="BW15" s="739"/>
      <c r="BX15" s="739"/>
      <c r="BY15" s="739"/>
      <c r="BZ15" s="739"/>
      <c r="CA15" s="739"/>
      <c r="CB15" s="739"/>
      <c r="CC15" s="739"/>
      <c r="CD15" s="739"/>
      <c r="CE15" s="739"/>
      <c r="CF15" s="739"/>
      <c r="CG15" s="739"/>
      <c r="CH15" s="739"/>
      <c r="CI15" s="739"/>
      <c r="CJ15" s="739"/>
      <c r="CK15" s="739"/>
      <c r="CL15" s="739"/>
      <c r="CM15" s="739"/>
      <c r="CN15" s="739"/>
      <c r="CO15" s="739"/>
      <c r="CP15" s="739"/>
      <c r="CQ15" s="739"/>
      <c r="CR15" s="739"/>
      <c r="CS15" s="739"/>
      <c r="CT15" s="739"/>
      <c r="CU15" s="739"/>
      <c r="CV15" s="739"/>
      <c r="CW15" s="739"/>
      <c r="CX15" s="739"/>
      <c r="CY15" s="739"/>
      <c r="CZ15" s="742">
        <v>0</v>
      </c>
      <c r="DA15" s="743">
        <v>0</v>
      </c>
      <c r="DB15" s="743">
        <v>0</v>
      </c>
      <c r="DC15" s="743">
        <v>0</v>
      </c>
      <c r="DD15" s="743">
        <v>0</v>
      </c>
      <c r="DE15" s="743">
        <v>0</v>
      </c>
      <c r="DF15" s="743">
        <v>0</v>
      </c>
      <c r="DG15" s="743">
        <v>0</v>
      </c>
      <c r="DH15" s="743">
        <v>0</v>
      </c>
      <c r="DI15" s="743">
        <v>0</v>
      </c>
      <c r="DJ15" s="743">
        <v>0</v>
      </c>
      <c r="DK15" s="743">
        <v>0</v>
      </c>
      <c r="DL15" s="743">
        <v>0</v>
      </c>
      <c r="DM15" s="743">
        <v>0</v>
      </c>
      <c r="DN15" s="743">
        <v>0</v>
      </c>
      <c r="DO15" s="743">
        <v>0</v>
      </c>
      <c r="DP15" s="743">
        <v>0</v>
      </c>
      <c r="DQ15" s="743">
        <v>0</v>
      </c>
      <c r="DR15" s="743">
        <v>0</v>
      </c>
      <c r="DS15" s="743">
        <v>0</v>
      </c>
      <c r="DT15" s="743">
        <v>0</v>
      </c>
      <c r="DU15" s="743">
        <v>0</v>
      </c>
      <c r="DV15" s="743">
        <v>0</v>
      </c>
      <c r="DW15" s="744">
        <v>0</v>
      </c>
      <c r="DX15" s="719"/>
    </row>
    <row r="16" spans="2:128" x14ac:dyDescent="0.2">
      <c r="B16" s="765"/>
      <c r="C16" s="758"/>
      <c r="D16" s="679"/>
      <c r="E16" s="679"/>
      <c r="F16" s="679"/>
      <c r="G16" s="679"/>
      <c r="H16" s="679"/>
      <c r="I16" s="679"/>
      <c r="J16" s="679"/>
      <c r="K16" s="679"/>
      <c r="L16" s="679"/>
      <c r="M16" s="679"/>
      <c r="N16" s="679"/>
      <c r="O16" s="679"/>
      <c r="P16" s="679"/>
      <c r="Q16" s="679"/>
      <c r="R16" s="759"/>
      <c r="S16" s="679"/>
      <c r="T16" s="679"/>
      <c r="U16" s="760" t="s">
        <v>502</v>
      </c>
      <c r="V16" s="761" t="s">
        <v>121</v>
      </c>
      <c r="W16" s="762" t="s">
        <v>495</v>
      </c>
      <c r="X16" s="739"/>
      <c r="Y16" s="739"/>
      <c r="Z16" s="739"/>
      <c r="AA16" s="739"/>
      <c r="AB16" s="739"/>
      <c r="AC16" s="739"/>
      <c r="AD16" s="739"/>
      <c r="AE16" s="739"/>
      <c r="AF16" s="739"/>
      <c r="AG16" s="739"/>
      <c r="AH16" s="739"/>
      <c r="AI16" s="739"/>
      <c r="AJ16" s="739"/>
      <c r="AK16" s="739"/>
      <c r="AL16" s="739"/>
      <c r="AM16" s="739"/>
      <c r="AN16" s="739"/>
      <c r="AO16" s="739"/>
      <c r="AP16" s="739"/>
      <c r="AQ16" s="739"/>
      <c r="AR16" s="739"/>
      <c r="AS16" s="739"/>
      <c r="AT16" s="739"/>
      <c r="AU16" s="739"/>
      <c r="AV16" s="739"/>
      <c r="AW16" s="739"/>
      <c r="AX16" s="739"/>
      <c r="AY16" s="739"/>
      <c r="AZ16" s="739"/>
      <c r="BA16" s="739"/>
      <c r="BB16" s="739"/>
      <c r="BC16" s="739"/>
      <c r="BD16" s="739"/>
      <c r="BE16" s="739"/>
      <c r="BF16" s="739"/>
      <c r="BG16" s="739"/>
      <c r="BH16" s="739"/>
      <c r="BI16" s="739"/>
      <c r="BJ16" s="739"/>
      <c r="BK16" s="739"/>
      <c r="BL16" s="739"/>
      <c r="BM16" s="739"/>
      <c r="BN16" s="739"/>
      <c r="BO16" s="739"/>
      <c r="BP16" s="739"/>
      <c r="BQ16" s="739"/>
      <c r="BR16" s="739"/>
      <c r="BS16" s="739"/>
      <c r="BT16" s="739"/>
      <c r="BU16" s="739"/>
      <c r="BV16" s="739"/>
      <c r="BW16" s="739"/>
      <c r="BX16" s="739"/>
      <c r="BY16" s="739"/>
      <c r="BZ16" s="739"/>
      <c r="CA16" s="739"/>
      <c r="CB16" s="739"/>
      <c r="CC16" s="739"/>
      <c r="CD16" s="739"/>
      <c r="CE16" s="740"/>
      <c r="CF16" s="740"/>
      <c r="CG16" s="740"/>
      <c r="CH16" s="740"/>
      <c r="CI16" s="740"/>
      <c r="CJ16" s="740"/>
      <c r="CK16" s="740"/>
      <c r="CL16" s="740"/>
      <c r="CM16" s="740"/>
      <c r="CN16" s="740"/>
      <c r="CO16" s="740"/>
      <c r="CP16" s="740"/>
      <c r="CQ16" s="740"/>
      <c r="CR16" s="740"/>
      <c r="CS16" s="740"/>
      <c r="CT16" s="740"/>
      <c r="CU16" s="740"/>
      <c r="CV16" s="740"/>
      <c r="CW16" s="740"/>
      <c r="CX16" s="740"/>
      <c r="CY16" s="741"/>
      <c r="CZ16" s="742">
        <v>0</v>
      </c>
      <c r="DA16" s="743">
        <v>0</v>
      </c>
      <c r="DB16" s="743">
        <v>0</v>
      </c>
      <c r="DC16" s="743">
        <v>0</v>
      </c>
      <c r="DD16" s="743">
        <v>0</v>
      </c>
      <c r="DE16" s="743">
        <v>0</v>
      </c>
      <c r="DF16" s="743">
        <v>0</v>
      </c>
      <c r="DG16" s="743">
        <v>0</v>
      </c>
      <c r="DH16" s="743">
        <v>0</v>
      </c>
      <c r="DI16" s="743">
        <v>0</v>
      </c>
      <c r="DJ16" s="743">
        <v>0</v>
      </c>
      <c r="DK16" s="743">
        <v>0</v>
      </c>
      <c r="DL16" s="743">
        <v>0</v>
      </c>
      <c r="DM16" s="743">
        <v>0</v>
      </c>
      <c r="DN16" s="743">
        <v>0</v>
      </c>
      <c r="DO16" s="743">
        <v>0</v>
      </c>
      <c r="DP16" s="743">
        <v>0</v>
      </c>
      <c r="DQ16" s="743">
        <v>0</v>
      </c>
      <c r="DR16" s="743">
        <v>0</v>
      </c>
      <c r="DS16" s="743">
        <v>0</v>
      </c>
      <c r="DT16" s="743">
        <v>0</v>
      </c>
      <c r="DU16" s="743">
        <v>0</v>
      </c>
      <c r="DV16" s="743">
        <v>0</v>
      </c>
      <c r="DW16" s="744">
        <v>0</v>
      </c>
      <c r="DX16" s="719"/>
    </row>
    <row r="17" spans="2:128" x14ac:dyDescent="0.2">
      <c r="B17" s="765"/>
      <c r="C17" s="758"/>
      <c r="D17" s="679"/>
      <c r="E17" s="679"/>
      <c r="F17" s="679"/>
      <c r="G17" s="679"/>
      <c r="H17" s="679"/>
      <c r="I17" s="679"/>
      <c r="J17" s="679"/>
      <c r="K17" s="679"/>
      <c r="L17" s="679"/>
      <c r="M17" s="679"/>
      <c r="N17" s="679"/>
      <c r="O17" s="679"/>
      <c r="P17" s="679"/>
      <c r="Q17" s="679"/>
      <c r="R17" s="759"/>
      <c r="S17" s="679"/>
      <c r="T17" s="679"/>
      <c r="U17" s="760" t="s">
        <v>503</v>
      </c>
      <c r="V17" s="761" t="s">
        <v>121</v>
      </c>
      <c r="W17" s="762" t="s">
        <v>495</v>
      </c>
      <c r="X17" s="739"/>
      <c r="Y17" s="739"/>
      <c r="Z17" s="739"/>
      <c r="AA17" s="739"/>
      <c r="AB17" s="739"/>
      <c r="AC17" s="739"/>
      <c r="AD17" s="739"/>
      <c r="AE17" s="739"/>
      <c r="AF17" s="739"/>
      <c r="AG17" s="739"/>
      <c r="AH17" s="739"/>
      <c r="AI17" s="739"/>
      <c r="AJ17" s="739"/>
      <c r="AK17" s="739"/>
      <c r="AL17" s="739"/>
      <c r="AM17" s="739"/>
      <c r="AN17" s="739"/>
      <c r="AO17" s="739"/>
      <c r="AP17" s="739"/>
      <c r="AQ17" s="739"/>
      <c r="AR17" s="739"/>
      <c r="AS17" s="739"/>
      <c r="AT17" s="739"/>
      <c r="AU17" s="739"/>
      <c r="AV17" s="739"/>
      <c r="AW17" s="739"/>
      <c r="AX17" s="739"/>
      <c r="AY17" s="739"/>
      <c r="AZ17" s="739"/>
      <c r="BA17" s="739"/>
      <c r="BB17" s="739"/>
      <c r="BC17" s="739"/>
      <c r="BD17" s="739"/>
      <c r="BE17" s="739"/>
      <c r="BF17" s="739"/>
      <c r="BG17" s="739"/>
      <c r="BH17" s="739"/>
      <c r="BI17" s="739"/>
      <c r="BJ17" s="739"/>
      <c r="BK17" s="739"/>
      <c r="BL17" s="739"/>
      <c r="BM17" s="739"/>
      <c r="BN17" s="739"/>
      <c r="BO17" s="739"/>
      <c r="BP17" s="739"/>
      <c r="BQ17" s="739"/>
      <c r="BR17" s="739"/>
      <c r="BS17" s="739"/>
      <c r="BT17" s="739"/>
      <c r="BU17" s="739"/>
      <c r="BV17" s="739"/>
      <c r="BW17" s="739"/>
      <c r="BX17" s="739"/>
      <c r="BY17" s="739"/>
      <c r="BZ17" s="739"/>
      <c r="CA17" s="739"/>
      <c r="CB17" s="739"/>
      <c r="CC17" s="739"/>
      <c r="CD17" s="739"/>
      <c r="CE17" s="740"/>
      <c r="CF17" s="740"/>
      <c r="CG17" s="740"/>
      <c r="CH17" s="740"/>
      <c r="CI17" s="740"/>
      <c r="CJ17" s="740"/>
      <c r="CK17" s="740"/>
      <c r="CL17" s="740"/>
      <c r="CM17" s="740"/>
      <c r="CN17" s="740"/>
      <c r="CO17" s="740"/>
      <c r="CP17" s="740"/>
      <c r="CQ17" s="740"/>
      <c r="CR17" s="740"/>
      <c r="CS17" s="740"/>
      <c r="CT17" s="740"/>
      <c r="CU17" s="740"/>
      <c r="CV17" s="740"/>
      <c r="CW17" s="740"/>
      <c r="CX17" s="740"/>
      <c r="CY17" s="741"/>
      <c r="CZ17" s="742">
        <v>0</v>
      </c>
      <c r="DA17" s="743">
        <v>0</v>
      </c>
      <c r="DB17" s="743">
        <v>0</v>
      </c>
      <c r="DC17" s="743">
        <v>0</v>
      </c>
      <c r="DD17" s="743">
        <v>0</v>
      </c>
      <c r="DE17" s="743">
        <v>0</v>
      </c>
      <c r="DF17" s="743">
        <v>0</v>
      </c>
      <c r="DG17" s="743">
        <v>0</v>
      </c>
      <c r="DH17" s="743">
        <v>0</v>
      </c>
      <c r="DI17" s="743">
        <v>0</v>
      </c>
      <c r="DJ17" s="743">
        <v>0</v>
      </c>
      <c r="DK17" s="743">
        <v>0</v>
      </c>
      <c r="DL17" s="743">
        <v>0</v>
      </c>
      <c r="DM17" s="743">
        <v>0</v>
      </c>
      <c r="DN17" s="743">
        <v>0</v>
      </c>
      <c r="DO17" s="743">
        <v>0</v>
      </c>
      <c r="DP17" s="743">
        <v>0</v>
      </c>
      <c r="DQ17" s="743">
        <v>0</v>
      </c>
      <c r="DR17" s="743">
        <v>0</v>
      </c>
      <c r="DS17" s="743">
        <v>0</v>
      </c>
      <c r="DT17" s="743">
        <v>0</v>
      </c>
      <c r="DU17" s="743">
        <v>0</v>
      </c>
      <c r="DV17" s="743">
        <v>0</v>
      </c>
      <c r="DW17" s="744">
        <v>0</v>
      </c>
      <c r="DX17" s="719"/>
    </row>
    <row r="18" spans="2:128" x14ac:dyDescent="0.2">
      <c r="B18" s="765"/>
      <c r="C18" s="758"/>
      <c r="D18" s="679"/>
      <c r="E18" s="679"/>
      <c r="F18" s="679"/>
      <c r="G18" s="679"/>
      <c r="H18" s="679"/>
      <c r="I18" s="679"/>
      <c r="J18" s="679"/>
      <c r="K18" s="679"/>
      <c r="L18" s="679"/>
      <c r="M18" s="679"/>
      <c r="N18" s="679"/>
      <c r="O18" s="679"/>
      <c r="P18" s="679"/>
      <c r="Q18" s="679"/>
      <c r="R18" s="759"/>
      <c r="S18" s="679"/>
      <c r="T18" s="679"/>
      <c r="U18" s="766" t="s">
        <v>504</v>
      </c>
      <c r="V18" s="761" t="s">
        <v>121</v>
      </c>
      <c r="W18" s="762" t="s">
        <v>495</v>
      </c>
      <c r="X18" s="767"/>
      <c r="Y18" s="767"/>
      <c r="Z18" s="767"/>
      <c r="AA18" s="767"/>
      <c r="AB18" s="767"/>
      <c r="AC18" s="767"/>
      <c r="AD18" s="767"/>
      <c r="AE18" s="767"/>
      <c r="AF18" s="767"/>
      <c r="AG18" s="767"/>
      <c r="AH18" s="767"/>
      <c r="AI18" s="767"/>
      <c r="AJ18" s="767"/>
      <c r="AK18" s="767"/>
      <c r="AL18" s="767"/>
      <c r="AM18" s="767"/>
      <c r="AN18" s="767"/>
      <c r="AO18" s="767"/>
      <c r="AP18" s="767"/>
      <c r="AQ18" s="767"/>
      <c r="AR18" s="767"/>
      <c r="AS18" s="767"/>
      <c r="AT18" s="767"/>
      <c r="AU18" s="767"/>
      <c r="AV18" s="767"/>
      <c r="AW18" s="767"/>
      <c r="AX18" s="767"/>
      <c r="AY18" s="767"/>
      <c r="AZ18" s="767"/>
      <c r="BA18" s="767"/>
      <c r="BB18" s="767"/>
      <c r="BC18" s="767"/>
      <c r="BD18" s="767"/>
      <c r="BE18" s="767"/>
      <c r="BF18" s="767"/>
      <c r="BG18" s="767"/>
      <c r="BH18" s="767"/>
      <c r="BI18" s="767"/>
      <c r="BJ18" s="767"/>
      <c r="BK18" s="767"/>
      <c r="BL18" s="767"/>
      <c r="BM18" s="767"/>
      <c r="BN18" s="767"/>
      <c r="BO18" s="767"/>
      <c r="BP18" s="767"/>
      <c r="BQ18" s="767"/>
      <c r="BR18" s="767"/>
      <c r="BS18" s="767"/>
      <c r="BT18" s="767"/>
      <c r="BU18" s="767"/>
      <c r="BV18" s="767"/>
      <c r="BW18" s="767"/>
      <c r="BX18" s="767"/>
      <c r="BY18" s="767"/>
      <c r="BZ18" s="767"/>
      <c r="CA18" s="767"/>
      <c r="CB18" s="767"/>
      <c r="CC18" s="767"/>
      <c r="CD18" s="767"/>
      <c r="CE18" s="768"/>
      <c r="CF18" s="768"/>
      <c r="CG18" s="768"/>
      <c r="CH18" s="768"/>
      <c r="CI18" s="768"/>
      <c r="CJ18" s="768"/>
      <c r="CK18" s="768"/>
      <c r="CL18" s="768"/>
      <c r="CM18" s="768"/>
      <c r="CN18" s="768"/>
      <c r="CO18" s="768"/>
      <c r="CP18" s="768"/>
      <c r="CQ18" s="768"/>
      <c r="CR18" s="768"/>
      <c r="CS18" s="768"/>
      <c r="CT18" s="768"/>
      <c r="CU18" s="768"/>
      <c r="CV18" s="768"/>
      <c r="CW18" s="768"/>
      <c r="CX18" s="768"/>
      <c r="CY18" s="769"/>
      <c r="CZ18" s="742">
        <v>0</v>
      </c>
      <c r="DA18" s="743">
        <v>0</v>
      </c>
      <c r="DB18" s="743">
        <v>0</v>
      </c>
      <c r="DC18" s="743">
        <v>0</v>
      </c>
      <c r="DD18" s="743">
        <v>0</v>
      </c>
      <c r="DE18" s="743">
        <v>0</v>
      </c>
      <c r="DF18" s="743">
        <v>0</v>
      </c>
      <c r="DG18" s="743">
        <v>0</v>
      </c>
      <c r="DH18" s="743">
        <v>0</v>
      </c>
      <c r="DI18" s="743">
        <v>0</v>
      </c>
      <c r="DJ18" s="743">
        <v>0</v>
      </c>
      <c r="DK18" s="743">
        <v>0</v>
      </c>
      <c r="DL18" s="743">
        <v>0</v>
      </c>
      <c r="DM18" s="743">
        <v>0</v>
      </c>
      <c r="DN18" s="743">
        <v>0</v>
      </c>
      <c r="DO18" s="743">
        <v>0</v>
      </c>
      <c r="DP18" s="743">
        <v>0</v>
      </c>
      <c r="DQ18" s="743">
        <v>0</v>
      </c>
      <c r="DR18" s="743">
        <v>0</v>
      </c>
      <c r="DS18" s="743">
        <v>0</v>
      </c>
      <c r="DT18" s="743">
        <v>0</v>
      </c>
      <c r="DU18" s="743">
        <v>0</v>
      </c>
      <c r="DV18" s="743">
        <v>0</v>
      </c>
      <c r="DW18" s="744">
        <v>0</v>
      </c>
      <c r="DX18" s="719"/>
    </row>
    <row r="19" spans="2:128" ht="15.75" thickBot="1" x14ac:dyDescent="0.25">
      <c r="B19" s="770"/>
      <c r="C19" s="771"/>
      <c r="D19" s="772"/>
      <c r="E19" s="772"/>
      <c r="F19" s="772"/>
      <c r="G19" s="772"/>
      <c r="H19" s="772"/>
      <c r="I19" s="772"/>
      <c r="J19" s="772"/>
      <c r="K19" s="772"/>
      <c r="L19" s="772"/>
      <c r="M19" s="772"/>
      <c r="N19" s="772"/>
      <c r="O19" s="772"/>
      <c r="P19" s="772"/>
      <c r="Q19" s="772"/>
      <c r="R19" s="773"/>
      <c r="S19" s="772"/>
      <c r="T19" s="772"/>
      <c r="U19" s="774" t="s">
        <v>124</v>
      </c>
      <c r="V19" s="775" t="s">
        <v>505</v>
      </c>
      <c r="W19" s="776" t="s">
        <v>495</v>
      </c>
      <c r="X19" s="777">
        <f>SUM(X8:X18)</f>
        <v>0</v>
      </c>
      <c r="Y19" s="777">
        <f t="shared" ref="Y19:CJ19" si="8">SUM(Y8:Y18)</f>
        <v>0</v>
      </c>
      <c r="Z19" s="777">
        <f t="shared" si="8"/>
        <v>0</v>
      </c>
      <c r="AA19" s="777">
        <f t="shared" si="8"/>
        <v>0</v>
      </c>
      <c r="AB19" s="777">
        <f t="shared" si="8"/>
        <v>0</v>
      </c>
      <c r="AC19" s="777">
        <f t="shared" si="8"/>
        <v>0</v>
      </c>
      <c r="AD19" s="777">
        <f t="shared" si="8"/>
        <v>0</v>
      </c>
      <c r="AE19" s="777">
        <f t="shared" si="8"/>
        <v>0</v>
      </c>
      <c r="AF19" s="777">
        <f t="shared" si="8"/>
        <v>0</v>
      </c>
      <c r="AG19" s="777">
        <f t="shared" si="8"/>
        <v>0</v>
      </c>
      <c r="AH19" s="777">
        <f t="shared" si="8"/>
        <v>0</v>
      </c>
      <c r="AI19" s="777">
        <f t="shared" si="8"/>
        <v>0</v>
      </c>
      <c r="AJ19" s="777">
        <f t="shared" si="8"/>
        <v>0</v>
      </c>
      <c r="AK19" s="777">
        <f t="shared" si="8"/>
        <v>0</v>
      </c>
      <c r="AL19" s="777">
        <f t="shared" si="8"/>
        <v>0</v>
      </c>
      <c r="AM19" s="777">
        <f t="shared" si="8"/>
        <v>0</v>
      </c>
      <c r="AN19" s="777">
        <f t="shared" si="8"/>
        <v>0</v>
      </c>
      <c r="AO19" s="777">
        <f t="shared" si="8"/>
        <v>0</v>
      </c>
      <c r="AP19" s="777">
        <f t="shared" si="8"/>
        <v>0</v>
      </c>
      <c r="AQ19" s="777">
        <f t="shared" si="8"/>
        <v>0</v>
      </c>
      <c r="AR19" s="777">
        <f t="shared" si="8"/>
        <v>0</v>
      </c>
      <c r="AS19" s="777">
        <f t="shared" si="8"/>
        <v>0</v>
      </c>
      <c r="AT19" s="777">
        <f t="shared" si="8"/>
        <v>0</v>
      </c>
      <c r="AU19" s="777">
        <f t="shared" si="8"/>
        <v>0</v>
      </c>
      <c r="AV19" s="777">
        <f t="shared" si="8"/>
        <v>0</v>
      </c>
      <c r="AW19" s="777">
        <f t="shared" si="8"/>
        <v>0</v>
      </c>
      <c r="AX19" s="777">
        <f t="shared" si="8"/>
        <v>0</v>
      </c>
      <c r="AY19" s="777">
        <f t="shared" si="8"/>
        <v>0</v>
      </c>
      <c r="AZ19" s="777">
        <f t="shared" si="8"/>
        <v>0</v>
      </c>
      <c r="BA19" s="777">
        <f t="shared" si="8"/>
        <v>0</v>
      </c>
      <c r="BB19" s="777">
        <f t="shared" si="8"/>
        <v>0</v>
      </c>
      <c r="BC19" s="777">
        <f t="shared" si="8"/>
        <v>0</v>
      </c>
      <c r="BD19" s="777">
        <f t="shared" si="8"/>
        <v>0</v>
      </c>
      <c r="BE19" s="777">
        <f t="shared" si="8"/>
        <v>0</v>
      </c>
      <c r="BF19" s="777">
        <f t="shared" si="8"/>
        <v>0</v>
      </c>
      <c r="BG19" s="777">
        <f t="shared" si="8"/>
        <v>0</v>
      </c>
      <c r="BH19" s="777">
        <f t="shared" si="8"/>
        <v>0</v>
      </c>
      <c r="BI19" s="777">
        <f t="shared" si="8"/>
        <v>0</v>
      </c>
      <c r="BJ19" s="777">
        <f t="shared" si="8"/>
        <v>0</v>
      </c>
      <c r="BK19" s="777">
        <f t="shared" si="8"/>
        <v>0</v>
      </c>
      <c r="BL19" s="777">
        <f t="shared" si="8"/>
        <v>0</v>
      </c>
      <c r="BM19" s="777">
        <f t="shared" si="8"/>
        <v>0</v>
      </c>
      <c r="BN19" s="777">
        <f t="shared" si="8"/>
        <v>0</v>
      </c>
      <c r="BO19" s="777">
        <f t="shared" si="8"/>
        <v>0</v>
      </c>
      <c r="BP19" s="777">
        <f t="shared" si="8"/>
        <v>0</v>
      </c>
      <c r="BQ19" s="777">
        <f t="shared" si="8"/>
        <v>0</v>
      </c>
      <c r="BR19" s="777">
        <f t="shared" si="8"/>
        <v>0</v>
      </c>
      <c r="BS19" s="777">
        <f t="shared" si="8"/>
        <v>0</v>
      </c>
      <c r="BT19" s="777">
        <f t="shared" si="8"/>
        <v>0</v>
      </c>
      <c r="BU19" s="777">
        <f t="shared" si="8"/>
        <v>0</v>
      </c>
      <c r="BV19" s="777">
        <f t="shared" si="8"/>
        <v>0</v>
      </c>
      <c r="BW19" s="777">
        <f t="shared" si="8"/>
        <v>0</v>
      </c>
      <c r="BX19" s="777">
        <f t="shared" si="8"/>
        <v>0</v>
      </c>
      <c r="BY19" s="777">
        <f t="shared" si="8"/>
        <v>0</v>
      </c>
      <c r="BZ19" s="777">
        <f t="shared" si="8"/>
        <v>0</v>
      </c>
      <c r="CA19" s="777">
        <f t="shared" si="8"/>
        <v>0</v>
      </c>
      <c r="CB19" s="777">
        <f t="shared" si="8"/>
        <v>0</v>
      </c>
      <c r="CC19" s="777">
        <f t="shared" si="8"/>
        <v>0</v>
      </c>
      <c r="CD19" s="777">
        <f t="shared" si="8"/>
        <v>0</v>
      </c>
      <c r="CE19" s="777">
        <f t="shared" si="8"/>
        <v>0</v>
      </c>
      <c r="CF19" s="777">
        <f t="shared" si="8"/>
        <v>0</v>
      </c>
      <c r="CG19" s="777">
        <f t="shared" si="8"/>
        <v>0</v>
      </c>
      <c r="CH19" s="777">
        <f t="shared" si="8"/>
        <v>0</v>
      </c>
      <c r="CI19" s="777">
        <f t="shared" si="8"/>
        <v>0</v>
      </c>
      <c r="CJ19" s="777">
        <f t="shared" si="8"/>
        <v>0</v>
      </c>
      <c r="CK19" s="777">
        <f t="shared" ref="CK19:DW19" si="9">SUM(CK8:CK18)</f>
        <v>0</v>
      </c>
      <c r="CL19" s="777">
        <f t="shared" si="9"/>
        <v>0</v>
      </c>
      <c r="CM19" s="777">
        <f t="shared" si="9"/>
        <v>0</v>
      </c>
      <c r="CN19" s="777">
        <f t="shared" si="9"/>
        <v>0</v>
      </c>
      <c r="CO19" s="777">
        <f t="shared" si="9"/>
        <v>0</v>
      </c>
      <c r="CP19" s="777">
        <f t="shared" si="9"/>
        <v>0</v>
      </c>
      <c r="CQ19" s="777">
        <f t="shared" si="9"/>
        <v>0</v>
      </c>
      <c r="CR19" s="777">
        <f t="shared" si="9"/>
        <v>0</v>
      </c>
      <c r="CS19" s="777">
        <f t="shared" si="9"/>
        <v>0</v>
      </c>
      <c r="CT19" s="777">
        <f t="shared" si="9"/>
        <v>0</v>
      </c>
      <c r="CU19" s="777">
        <f t="shared" si="9"/>
        <v>0</v>
      </c>
      <c r="CV19" s="777">
        <f t="shared" si="9"/>
        <v>0</v>
      </c>
      <c r="CW19" s="777">
        <f t="shared" si="9"/>
        <v>0</v>
      </c>
      <c r="CX19" s="777">
        <f t="shared" si="9"/>
        <v>0</v>
      </c>
      <c r="CY19" s="778">
        <f t="shared" si="9"/>
        <v>0</v>
      </c>
      <c r="CZ19" s="779">
        <f t="shared" si="9"/>
        <v>0</v>
      </c>
      <c r="DA19" s="780">
        <f t="shared" si="9"/>
        <v>0</v>
      </c>
      <c r="DB19" s="780">
        <f t="shared" si="9"/>
        <v>0</v>
      </c>
      <c r="DC19" s="780">
        <f t="shared" si="9"/>
        <v>0</v>
      </c>
      <c r="DD19" s="780">
        <f t="shared" si="9"/>
        <v>0</v>
      </c>
      <c r="DE19" s="780">
        <f t="shared" si="9"/>
        <v>0</v>
      </c>
      <c r="DF19" s="780">
        <f t="shared" si="9"/>
        <v>0</v>
      </c>
      <c r="DG19" s="780">
        <f t="shared" si="9"/>
        <v>0</v>
      </c>
      <c r="DH19" s="780">
        <f t="shared" si="9"/>
        <v>0</v>
      </c>
      <c r="DI19" s="780">
        <f t="shared" si="9"/>
        <v>0</v>
      </c>
      <c r="DJ19" s="780">
        <f t="shared" si="9"/>
        <v>0</v>
      </c>
      <c r="DK19" s="780">
        <f t="shared" si="9"/>
        <v>0</v>
      </c>
      <c r="DL19" s="780">
        <f t="shared" si="9"/>
        <v>0</v>
      </c>
      <c r="DM19" s="780">
        <f t="shared" si="9"/>
        <v>0</v>
      </c>
      <c r="DN19" s="780">
        <f t="shared" si="9"/>
        <v>0</v>
      </c>
      <c r="DO19" s="780">
        <f t="shared" si="9"/>
        <v>0</v>
      </c>
      <c r="DP19" s="780">
        <f t="shared" si="9"/>
        <v>0</v>
      </c>
      <c r="DQ19" s="780">
        <f t="shared" si="9"/>
        <v>0</v>
      </c>
      <c r="DR19" s="780">
        <f t="shared" si="9"/>
        <v>0</v>
      </c>
      <c r="DS19" s="780">
        <f t="shared" si="9"/>
        <v>0</v>
      </c>
      <c r="DT19" s="780">
        <f t="shared" si="9"/>
        <v>0</v>
      </c>
      <c r="DU19" s="780">
        <f t="shared" si="9"/>
        <v>0</v>
      </c>
      <c r="DV19" s="780">
        <f t="shared" si="9"/>
        <v>0</v>
      </c>
      <c r="DW19" s="781">
        <f t="shared" si="9"/>
        <v>0</v>
      </c>
      <c r="DX19" s="719"/>
    </row>
    <row r="20" spans="2:128" x14ac:dyDescent="0.2">
      <c r="B20" s="721" t="s">
        <v>506</v>
      </c>
      <c r="C20" s="722" t="s">
        <v>507</v>
      </c>
      <c r="D20" s="714"/>
      <c r="E20" s="715"/>
      <c r="F20" s="715"/>
      <c r="G20" s="715"/>
      <c r="H20" s="715"/>
      <c r="I20" s="715"/>
      <c r="J20" s="715"/>
      <c r="K20" s="715"/>
      <c r="L20" s="715"/>
      <c r="M20" s="715"/>
      <c r="N20" s="715"/>
      <c r="O20" s="715"/>
      <c r="P20" s="715"/>
      <c r="Q20" s="715"/>
      <c r="R20" s="717"/>
      <c r="S20" s="782"/>
      <c r="T20" s="717"/>
      <c r="U20" s="782"/>
      <c r="V20" s="715"/>
      <c r="W20" s="715"/>
      <c r="X20" s="713">
        <f t="shared" ref="X20:BC20" si="10">SUMIF($C:$C,"58.2x",X:X)</f>
        <v>0</v>
      </c>
      <c r="Y20" s="713">
        <f t="shared" si="10"/>
        <v>0</v>
      </c>
      <c r="Z20" s="713">
        <f t="shared" si="10"/>
        <v>0</v>
      </c>
      <c r="AA20" s="713">
        <f t="shared" si="10"/>
        <v>0</v>
      </c>
      <c r="AB20" s="713">
        <f t="shared" si="10"/>
        <v>0</v>
      </c>
      <c r="AC20" s="713">
        <f t="shared" si="10"/>
        <v>0</v>
      </c>
      <c r="AD20" s="713">
        <f t="shared" si="10"/>
        <v>0</v>
      </c>
      <c r="AE20" s="713">
        <f t="shared" si="10"/>
        <v>0</v>
      </c>
      <c r="AF20" s="713">
        <f t="shared" si="10"/>
        <v>0</v>
      </c>
      <c r="AG20" s="713">
        <f t="shared" si="10"/>
        <v>0</v>
      </c>
      <c r="AH20" s="713">
        <f t="shared" si="10"/>
        <v>0</v>
      </c>
      <c r="AI20" s="713">
        <f t="shared" si="10"/>
        <v>0</v>
      </c>
      <c r="AJ20" s="713">
        <f t="shared" si="10"/>
        <v>0</v>
      </c>
      <c r="AK20" s="713">
        <f t="shared" si="10"/>
        <v>0</v>
      </c>
      <c r="AL20" s="713">
        <f t="shared" si="10"/>
        <v>0</v>
      </c>
      <c r="AM20" s="713">
        <f t="shared" si="10"/>
        <v>0</v>
      </c>
      <c r="AN20" s="713">
        <f t="shared" si="10"/>
        <v>0</v>
      </c>
      <c r="AO20" s="713">
        <f t="shared" si="10"/>
        <v>0</v>
      </c>
      <c r="AP20" s="713">
        <f t="shared" si="10"/>
        <v>0</v>
      </c>
      <c r="AQ20" s="713">
        <f t="shared" si="10"/>
        <v>0</v>
      </c>
      <c r="AR20" s="713">
        <f t="shared" si="10"/>
        <v>0</v>
      </c>
      <c r="AS20" s="713">
        <f t="shared" si="10"/>
        <v>0</v>
      </c>
      <c r="AT20" s="713">
        <f t="shared" si="10"/>
        <v>0</v>
      </c>
      <c r="AU20" s="713">
        <f t="shared" si="10"/>
        <v>0</v>
      </c>
      <c r="AV20" s="713">
        <f t="shared" si="10"/>
        <v>0</v>
      </c>
      <c r="AW20" s="713">
        <f t="shared" si="10"/>
        <v>0</v>
      </c>
      <c r="AX20" s="713">
        <f t="shared" si="10"/>
        <v>0</v>
      </c>
      <c r="AY20" s="713">
        <f t="shared" si="10"/>
        <v>0</v>
      </c>
      <c r="AZ20" s="713">
        <f t="shared" si="10"/>
        <v>0</v>
      </c>
      <c r="BA20" s="713">
        <f t="shared" si="10"/>
        <v>0</v>
      </c>
      <c r="BB20" s="713">
        <f t="shared" si="10"/>
        <v>0</v>
      </c>
      <c r="BC20" s="713">
        <f t="shared" si="10"/>
        <v>0</v>
      </c>
      <c r="BD20" s="713">
        <f t="shared" ref="BD20:CI20" si="11">SUMIF($C:$C,"58.2x",BD:BD)</f>
        <v>0</v>
      </c>
      <c r="BE20" s="713">
        <f t="shared" si="11"/>
        <v>0</v>
      </c>
      <c r="BF20" s="713">
        <f t="shared" si="11"/>
        <v>0</v>
      </c>
      <c r="BG20" s="713">
        <f t="shared" si="11"/>
        <v>0</v>
      </c>
      <c r="BH20" s="713">
        <f t="shared" si="11"/>
        <v>0</v>
      </c>
      <c r="BI20" s="713">
        <f t="shared" si="11"/>
        <v>0</v>
      </c>
      <c r="BJ20" s="713">
        <f t="shared" si="11"/>
        <v>0</v>
      </c>
      <c r="BK20" s="713">
        <f t="shared" si="11"/>
        <v>0</v>
      </c>
      <c r="BL20" s="713">
        <f t="shared" si="11"/>
        <v>0</v>
      </c>
      <c r="BM20" s="713">
        <f t="shared" si="11"/>
        <v>0</v>
      </c>
      <c r="BN20" s="713">
        <f t="shared" si="11"/>
        <v>0</v>
      </c>
      <c r="BO20" s="713">
        <f t="shared" si="11"/>
        <v>0</v>
      </c>
      <c r="BP20" s="713">
        <f t="shared" si="11"/>
        <v>0</v>
      </c>
      <c r="BQ20" s="713">
        <f t="shared" si="11"/>
        <v>0</v>
      </c>
      <c r="BR20" s="713">
        <f t="shared" si="11"/>
        <v>0</v>
      </c>
      <c r="BS20" s="713">
        <f t="shared" si="11"/>
        <v>0</v>
      </c>
      <c r="BT20" s="713">
        <f t="shared" si="11"/>
        <v>0</v>
      </c>
      <c r="BU20" s="713">
        <f t="shared" si="11"/>
        <v>0</v>
      </c>
      <c r="BV20" s="713">
        <f t="shared" si="11"/>
        <v>0</v>
      </c>
      <c r="BW20" s="713">
        <f t="shared" si="11"/>
        <v>0</v>
      </c>
      <c r="BX20" s="713">
        <f t="shared" si="11"/>
        <v>0</v>
      </c>
      <c r="BY20" s="713">
        <f t="shared" si="11"/>
        <v>0</v>
      </c>
      <c r="BZ20" s="713">
        <f t="shared" si="11"/>
        <v>0</v>
      </c>
      <c r="CA20" s="713">
        <f t="shared" si="11"/>
        <v>0</v>
      </c>
      <c r="CB20" s="713">
        <f t="shared" si="11"/>
        <v>0</v>
      </c>
      <c r="CC20" s="713">
        <f t="shared" si="11"/>
        <v>0</v>
      </c>
      <c r="CD20" s="713">
        <f t="shared" si="11"/>
        <v>0</v>
      </c>
      <c r="CE20" s="713">
        <f t="shared" si="11"/>
        <v>0</v>
      </c>
      <c r="CF20" s="713">
        <f t="shared" si="11"/>
        <v>0</v>
      </c>
      <c r="CG20" s="713">
        <f t="shared" si="11"/>
        <v>0</v>
      </c>
      <c r="CH20" s="713">
        <f t="shared" si="11"/>
        <v>0</v>
      </c>
      <c r="CI20" s="713">
        <f t="shared" si="11"/>
        <v>0</v>
      </c>
      <c r="CJ20" s="713">
        <f t="shared" ref="CJ20:DO20" si="12">SUMIF($C:$C,"58.2x",CJ:CJ)</f>
        <v>0</v>
      </c>
      <c r="CK20" s="713">
        <f t="shared" si="12"/>
        <v>0</v>
      </c>
      <c r="CL20" s="713">
        <f t="shared" si="12"/>
        <v>0</v>
      </c>
      <c r="CM20" s="713">
        <f t="shared" si="12"/>
        <v>0</v>
      </c>
      <c r="CN20" s="713">
        <f t="shared" si="12"/>
        <v>0</v>
      </c>
      <c r="CO20" s="713">
        <f t="shared" si="12"/>
        <v>0</v>
      </c>
      <c r="CP20" s="713">
        <f t="shared" si="12"/>
        <v>0</v>
      </c>
      <c r="CQ20" s="713">
        <f t="shared" si="12"/>
        <v>0</v>
      </c>
      <c r="CR20" s="713">
        <f t="shared" si="12"/>
        <v>0</v>
      </c>
      <c r="CS20" s="713">
        <f t="shared" si="12"/>
        <v>0</v>
      </c>
      <c r="CT20" s="713">
        <f t="shared" si="12"/>
        <v>0</v>
      </c>
      <c r="CU20" s="713">
        <f t="shared" si="12"/>
        <v>0</v>
      </c>
      <c r="CV20" s="713">
        <f t="shared" si="12"/>
        <v>0</v>
      </c>
      <c r="CW20" s="713">
        <f t="shared" si="12"/>
        <v>0</v>
      </c>
      <c r="CX20" s="713">
        <f t="shared" si="12"/>
        <v>0</v>
      </c>
      <c r="CY20" s="728">
        <f t="shared" si="12"/>
        <v>0</v>
      </c>
      <c r="CZ20" s="729">
        <f t="shared" si="12"/>
        <v>0</v>
      </c>
      <c r="DA20" s="729">
        <f t="shared" si="12"/>
        <v>0</v>
      </c>
      <c r="DB20" s="729">
        <f t="shared" si="12"/>
        <v>0</v>
      </c>
      <c r="DC20" s="729">
        <f t="shared" si="12"/>
        <v>0</v>
      </c>
      <c r="DD20" s="729">
        <f t="shared" si="12"/>
        <v>0</v>
      </c>
      <c r="DE20" s="729">
        <f t="shared" si="12"/>
        <v>0</v>
      </c>
      <c r="DF20" s="729">
        <f t="shared" si="12"/>
        <v>0</v>
      </c>
      <c r="DG20" s="729">
        <f t="shared" si="12"/>
        <v>0</v>
      </c>
      <c r="DH20" s="729">
        <f t="shared" si="12"/>
        <v>0</v>
      </c>
      <c r="DI20" s="729">
        <f t="shared" si="12"/>
        <v>0</v>
      </c>
      <c r="DJ20" s="729">
        <f t="shared" si="12"/>
        <v>0</v>
      </c>
      <c r="DK20" s="729">
        <f t="shared" si="12"/>
        <v>0</v>
      </c>
      <c r="DL20" s="729">
        <f t="shared" si="12"/>
        <v>0</v>
      </c>
      <c r="DM20" s="729">
        <f t="shared" si="12"/>
        <v>0</v>
      </c>
      <c r="DN20" s="729">
        <f t="shared" si="12"/>
        <v>0</v>
      </c>
      <c r="DO20" s="729">
        <f t="shared" si="12"/>
        <v>0</v>
      </c>
      <c r="DP20" s="729">
        <f t="shared" ref="DP20:DW20" si="13">SUMIF($C:$C,"58.2x",DP:DP)</f>
        <v>0</v>
      </c>
      <c r="DQ20" s="729">
        <f t="shared" si="13"/>
        <v>0</v>
      </c>
      <c r="DR20" s="729">
        <f t="shared" si="13"/>
        <v>0</v>
      </c>
      <c r="DS20" s="729">
        <f t="shared" si="13"/>
        <v>0</v>
      </c>
      <c r="DT20" s="729">
        <f t="shared" si="13"/>
        <v>0</v>
      </c>
      <c r="DU20" s="729">
        <f t="shared" si="13"/>
        <v>0</v>
      </c>
      <c r="DV20" s="729">
        <f t="shared" si="13"/>
        <v>0</v>
      </c>
      <c r="DW20" s="783">
        <f t="shared" si="13"/>
        <v>0</v>
      </c>
      <c r="DX20" s="719"/>
    </row>
    <row r="21" spans="2:128" x14ac:dyDescent="0.2">
      <c r="B21" s="721" t="s">
        <v>508</v>
      </c>
      <c r="C21" s="722" t="s">
        <v>509</v>
      </c>
      <c r="D21" s="714"/>
      <c r="E21" s="715"/>
      <c r="F21" s="715"/>
      <c r="G21" s="715"/>
      <c r="H21" s="715"/>
      <c r="I21" s="715"/>
      <c r="J21" s="715"/>
      <c r="K21" s="715"/>
      <c r="L21" s="715"/>
      <c r="M21" s="715"/>
      <c r="N21" s="715"/>
      <c r="O21" s="715"/>
      <c r="P21" s="715"/>
      <c r="Q21" s="715"/>
      <c r="R21" s="717"/>
      <c r="S21" s="782"/>
      <c r="T21" s="717"/>
      <c r="U21" s="782"/>
      <c r="V21" s="715"/>
      <c r="W21" s="715"/>
      <c r="X21" s="713">
        <f t="shared" ref="X21:BC21" si="14">SUMIF($C:$C,"58.3x",X:X)</f>
        <v>0</v>
      </c>
      <c r="Y21" s="713">
        <f t="shared" si="14"/>
        <v>0</v>
      </c>
      <c r="Z21" s="713">
        <f t="shared" si="14"/>
        <v>0</v>
      </c>
      <c r="AA21" s="713">
        <f t="shared" si="14"/>
        <v>0</v>
      </c>
      <c r="AB21" s="713">
        <f t="shared" si="14"/>
        <v>0</v>
      </c>
      <c r="AC21" s="713">
        <f t="shared" si="14"/>
        <v>0</v>
      </c>
      <c r="AD21" s="713">
        <f t="shared" si="14"/>
        <v>0</v>
      </c>
      <c r="AE21" s="713">
        <f t="shared" si="14"/>
        <v>0</v>
      </c>
      <c r="AF21" s="713">
        <f t="shared" si="14"/>
        <v>0</v>
      </c>
      <c r="AG21" s="713">
        <f t="shared" si="14"/>
        <v>0</v>
      </c>
      <c r="AH21" s="713">
        <f t="shared" si="14"/>
        <v>0</v>
      </c>
      <c r="AI21" s="713">
        <f t="shared" si="14"/>
        <v>0</v>
      </c>
      <c r="AJ21" s="713">
        <f t="shared" si="14"/>
        <v>0</v>
      </c>
      <c r="AK21" s="713">
        <f t="shared" si="14"/>
        <v>0</v>
      </c>
      <c r="AL21" s="713">
        <f t="shared" si="14"/>
        <v>0</v>
      </c>
      <c r="AM21" s="713">
        <f t="shared" si="14"/>
        <v>0</v>
      </c>
      <c r="AN21" s="713">
        <f t="shared" si="14"/>
        <v>0</v>
      </c>
      <c r="AO21" s="713">
        <f t="shared" si="14"/>
        <v>0</v>
      </c>
      <c r="AP21" s="713">
        <f t="shared" si="14"/>
        <v>0</v>
      </c>
      <c r="AQ21" s="713">
        <f t="shared" si="14"/>
        <v>0</v>
      </c>
      <c r="AR21" s="713">
        <f t="shared" si="14"/>
        <v>0</v>
      </c>
      <c r="AS21" s="713">
        <f t="shared" si="14"/>
        <v>0</v>
      </c>
      <c r="AT21" s="713">
        <f t="shared" si="14"/>
        <v>0</v>
      </c>
      <c r="AU21" s="713">
        <f t="shared" si="14"/>
        <v>0</v>
      </c>
      <c r="AV21" s="713">
        <f t="shared" si="14"/>
        <v>0</v>
      </c>
      <c r="AW21" s="713">
        <f t="shared" si="14"/>
        <v>0</v>
      </c>
      <c r="AX21" s="713">
        <f t="shared" si="14"/>
        <v>0</v>
      </c>
      <c r="AY21" s="713">
        <f t="shared" si="14"/>
        <v>0</v>
      </c>
      <c r="AZ21" s="713">
        <f t="shared" si="14"/>
        <v>0</v>
      </c>
      <c r="BA21" s="713">
        <f t="shared" si="14"/>
        <v>0</v>
      </c>
      <c r="BB21" s="713">
        <f t="shared" si="14"/>
        <v>0</v>
      </c>
      <c r="BC21" s="713">
        <f t="shared" si="14"/>
        <v>0</v>
      </c>
      <c r="BD21" s="713">
        <f t="shared" ref="BD21:CI21" si="15">SUMIF($C:$C,"58.3x",BD:BD)</f>
        <v>0</v>
      </c>
      <c r="BE21" s="713">
        <f t="shared" si="15"/>
        <v>0</v>
      </c>
      <c r="BF21" s="713">
        <f t="shared" si="15"/>
        <v>0</v>
      </c>
      <c r="BG21" s="713">
        <f t="shared" si="15"/>
        <v>0</v>
      </c>
      <c r="BH21" s="713">
        <f t="shared" si="15"/>
        <v>0</v>
      </c>
      <c r="BI21" s="713">
        <f t="shared" si="15"/>
        <v>0</v>
      </c>
      <c r="BJ21" s="713">
        <f t="shared" si="15"/>
        <v>0</v>
      </c>
      <c r="BK21" s="713">
        <f t="shared" si="15"/>
        <v>0</v>
      </c>
      <c r="BL21" s="713">
        <f t="shared" si="15"/>
        <v>0</v>
      </c>
      <c r="BM21" s="713">
        <f t="shared" si="15"/>
        <v>0</v>
      </c>
      <c r="BN21" s="713">
        <f t="shared" si="15"/>
        <v>0</v>
      </c>
      <c r="BO21" s="713">
        <f t="shared" si="15"/>
        <v>0</v>
      </c>
      <c r="BP21" s="713">
        <f t="shared" si="15"/>
        <v>0</v>
      </c>
      <c r="BQ21" s="713">
        <f t="shared" si="15"/>
        <v>0</v>
      </c>
      <c r="BR21" s="713">
        <f t="shared" si="15"/>
        <v>0</v>
      </c>
      <c r="BS21" s="713">
        <f t="shared" si="15"/>
        <v>0</v>
      </c>
      <c r="BT21" s="713">
        <f t="shared" si="15"/>
        <v>0</v>
      </c>
      <c r="BU21" s="713">
        <f t="shared" si="15"/>
        <v>0</v>
      </c>
      <c r="BV21" s="713">
        <f t="shared" si="15"/>
        <v>0</v>
      </c>
      <c r="BW21" s="713">
        <f t="shared" si="15"/>
        <v>0</v>
      </c>
      <c r="BX21" s="713">
        <f t="shared" si="15"/>
        <v>0</v>
      </c>
      <c r="BY21" s="713">
        <f t="shared" si="15"/>
        <v>0</v>
      </c>
      <c r="BZ21" s="713">
        <f t="shared" si="15"/>
        <v>0</v>
      </c>
      <c r="CA21" s="713">
        <f t="shared" si="15"/>
        <v>0</v>
      </c>
      <c r="CB21" s="713">
        <f t="shared" si="15"/>
        <v>0</v>
      </c>
      <c r="CC21" s="713">
        <f t="shared" si="15"/>
        <v>0</v>
      </c>
      <c r="CD21" s="713">
        <f t="shared" si="15"/>
        <v>0</v>
      </c>
      <c r="CE21" s="713">
        <f t="shared" si="15"/>
        <v>0</v>
      </c>
      <c r="CF21" s="713">
        <f t="shared" si="15"/>
        <v>0</v>
      </c>
      <c r="CG21" s="713">
        <f t="shared" si="15"/>
        <v>0</v>
      </c>
      <c r="CH21" s="713">
        <f t="shared" si="15"/>
        <v>0</v>
      </c>
      <c r="CI21" s="713">
        <f t="shared" si="15"/>
        <v>0</v>
      </c>
      <c r="CJ21" s="713">
        <f t="shared" ref="CJ21:DO21" si="16">SUMIF($C:$C,"58.3x",CJ:CJ)</f>
        <v>0</v>
      </c>
      <c r="CK21" s="713">
        <f t="shared" si="16"/>
        <v>0</v>
      </c>
      <c r="CL21" s="713">
        <f t="shared" si="16"/>
        <v>0</v>
      </c>
      <c r="CM21" s="713">
        <f t="shared" si="16"/>
        <v>0</v>
      </c>
      <c r="CN21" s="713">
        <f t="shared" si="16"/>
        <v>0</v>
      </c>
      <c r="CO21" s="713">
        <f t="shared" si="16"/>
        <v>0</v>
      </c>
      <c r="CP21" s="713">
        <f t="shared" si="16"/>
        <v>0</v>
      </c>
      <c r="CQ21" s="713">
        <f t="shared" si="16"/>
        <v>0</v>
      </c>
      <c r="CR21" s="713">
        <f t="shared" si="16"/>
        <v>0</v>
      </c>
      <c r="CS21" s="713">
        <f t="shared" si="16"/>
        <v>0</v>
      </c>
      <c r="CT21" s="713">
        <f t="shared" si="16"/>
        <v>0</v>
      </c>
      <c r="CU21" s="713">
        <f t="shared" si="16"/>
        <v>0</v>
      </c>
      <c r="CV21" s="713">
        <f t="shared" si="16"/>
        <v>0</v>
      </c>
      <c r="CW21" s="713">
        <f t="shared" si="16"/>
        <v>0</v>
      </c>
      <c r="CX21" s="713">
        <f t="shared" si="16"/>
        <v>0</v>
      </c>
      <c r="CY21" s="728">
        <f t="shared" si="16"/>
        <v>0</v>
      </c>
      <c r="CZ21" s="729">
        <f t="shared" si="16"/>
        <v>0</v>
      </c>
      <c r="DA21" s="729">
        <f t="shared" si="16"/>
        <v>0</v>
      </c>
      <c r="DB21" s="729">
        <f t="shared" si="16"/>
        <v>0</v>
      </c>
      <c r="DC21" s="729">
        <f t="shared" si="16"/>
        <v>0</v>
      </c>
      <c r="DD21" s="729">
        <f t="shared" si="16"/>
        <v>0</v>
      </c>
      <c r="DE21" s="729">
        <f t="shared" si="16"/>
        <v>0</v>
      </c>
      <c r="DF21" s="729">
        <f t="shared" si="16"/>
        <v>0</v>
      </c>
      <c r="DG21" s="729">
        <f t="shared" si="16"/>
        <v>0</v>
      </c>
      <c r="DH21" s="729">
        <f t="shared" si="16"/>
        <v>0</v>
      </c>
      <c r="DI21" s="729">
        <f t="shared" si="16"/>
        <v>0</v>
      </c>
      <c r="DJ21" s="729">
        <f t="shared" si="16"/>
        <v>0</v>
      </c>
      <c r="DK21" s="729">
        <f t="shared" si="16"/>
        <v>0</v>
      </c>
      <c r="DL21" s="729">
        <f t="shared" si="16"/>
        <v>0</v>
      </c>
      <c r="DM21" s="729">
        <f t="shared" si="16"/>
        <v>0</v>
      </c>
      <c r="DN21" s="729">
        <f t="shared" si="16"/>
        <v>0</v>
      </c>
      <c r="DO21" s="729">
        <f t="shared" si="16"/>
        <v>0</v>
      </c>
      <c r="DP21" s="729">
        <f t="shared" ref="DP21:DW21" si="17">SUMIF($C:$C,"58.3x",DP:DP)</f>
        <v>0</v>
      </c>
      <c r="DQ21" s="729">
        <f t="shared" si="17"/>
        <v>0</v>
      </c>
      <c r="DR21" s="729">
        <f t="shared" si="17"/>
        <v>0</v>
      </c>
      <c r="DS21" s="729">
        <f t="shared" si="17"/>
        <v>0</v>
      </c>
      <c r="DT21" s="729">
        <f t="shared" si="17"/>
        <v>0</v>
      </c>
      <c r="DU21" s="729">
        <f t="shared" si="17"/>
        <v>0</v>
      </c>
      <c r="DV21" s="729">
        <f t="shared" si="17"/>
        <v>0</v>
      </c>
      <c r="DW21" s="783">
        <f t="shared" si="17"/>
        <v>0</v>
      </c>
      <c r="DX21" s="719"/>
    </row>
    <row r="22" spans="2:128" x14ac:dyDescent="0.2">
      <c r="B22" s="721" t="s">
        <v>510</v>
      </c>
      <c r="C22" s="722" t="s">
        <v>511</v>
      </c>
      <c r="D22" s="714"/>
      <c r="E22" s="715"/>
      <c r="F22" s="715"/>
      <c r="G22" s="715"/>
      <c r="H22" s="715"/>
      <c r="I22" s="715"/>
      <c r="J22" s="715"/>
      <c r="K22" s="715"/>
      <c r="L22" s="715"/>
      <c r="M22" s="715"/>
      <c r="N22" s="715"/>
      <c r="O22" s="715"/>
      <c r="P22" s="715"/>
      <c r="Q22" s="715"/>
      <c r="R22" s="717"/>
      <c r="S22" s="782"/>
      <c r="T22" s="717"/>
      <c r="U22" s="782"/>
      <c r="V22" s="715"/>
      <c r="W22" s="715"/>
      <c r="X22" s="713">
        <f t="shared" ref="X22:BC22" si="18">SUMIF($C:$C,"58.4x",X:X)</f>
        <v>0</v>
      </c>
      <c r="Y22" s="713">
        <f t="shared" si="18"/>
        <v>0</v>
      </c>
      <c r="Z22" s="713">
        <f t="shared" si="18"/>
        <v>0</v>
      </c>
      <c r="AA22" s="713">
        <f t="shared" si="18"/>
        <v>0</v>
      </c>
      <c r="AB22" s="713">
        <f t="shared" si="18"/>
        <v>0</v>
      </c>
      <c r="AC22" s="713">
        <f t="shared" si="18"/>
        <v>0</v>
      </c>
      <c r="AD22" s="713">
        <f t="shared" si="18"/>
        <v>0</v>
      </c>
      <c r="AE22" s="713">
        <f t="shared" si="18"/>
        <v>0</v>
      </c>
      <c r="AF22" s="713">
        <f t="shared" si="18"/>
        <v>0</v>
      </c>
      <c r="AG22" s="713">
        <f t="shared" si="18"/>
        <v>0</v>
      </c>
      <c r="AH22" s="713">
        <f t="shared" si="18"/>
        <v>0</v>
      </c>
      <c r="AI22" s="713">
        <f t="shared" si="18"/>
        <v>0</v>
      </c>
      <c r="AJ22" s="713">
        <f t="shared" si="18"/>
        <v>0</v>
      </c>
      <c r="AK22" s="713">
        <f t="shared" si="18"/>
        <v>0</v>
      </c>
      <c r="AL22" s="713">
        <f t="shared" si="18"/>
        <v>0</v>
      </c>
      <c r="AM22" s="713">
        <f t="shared" si="18"/>
        <v>0</v>
      </c>
      <c r="AN22" s="713">
        <f t="shared" si="18"/>
        <v>0</v>
      </c>
      <c r="AO22" s="713">
        <f t="shared" si="18"/>
        <v>0</v>
      </c>
      <c r="AP22" s="713">
        <f t="shared" si="18"/>
        <v>0</v>
      </c>
      <c r="AQ22" s="713">
        <f t="shared" si="18"/>
        <v>0</v>
      </c>
      <c r="AR22" s="713">
        <f t="shared" si="18"/>
        <v>0</v>
      </c>
      <c r="AS22" s="713">
        <f t="shared" si="18"/>
        <v>0</v>
      </c>
      <c r="AT22" s="713">
        <f t="shared" si="18"/>
        <v>0</v>
      </c>
      <c r="AU22" s="713">
        <f t="shared" si="18"/>
        <v>0</v>
      </c>
      <c r="AV22" s="713">
        <f t="shared" si="18"/>
        <v>0</v>
      </c>
      <c r="AW22" s="713">
        <f t="shared" si="18"/>
        <v>0</v>
      </c>
      <c r="AX22" s="713">
        <f t="shared" si="18"/>
        <v>0</v>
      </c>
      <c r="AY22" s="713">
        <f t="shared" si="18"/>
        <v>0</v>
      </c>
      <c r="AZ22" s="713">
        <f t="shared" si="18"/>
        <v>0</v>
      </c>
      <c r="BA22" s="713">
        <f t="shared" si="18"/>
        <v>0</v>
      </c>
      <c r="BB22" s="713">
        <f t="shared" si="18"/>
        <v>0</v>
      </c>
      <c r="BC22" s="713">
        <f t="shared" si="18"/>
        <v>0</v>
      </c>
      <c r="BD22" s="713">
        <f t="shared" ref="BD22:CI22" si="19">SUMIF($C:$C,"58.4x",BD:BD)</f>
        <v>0</v>
      </c>
      <c r="BE22" s="713">
        <f t="shared" si="19"/>
        <v>0</v>
      </c>
      <c r="BF22" s="713">
        <f t="shared" si="19"/>
        <v>0</v>
      </c>
      <c r="BG22" s="713">
        <f t="shared" si="19"/>
        <v>0</v>
      </c>
      <c r="BH22" s="713">
        <f t="shared" si="19"/>
        <v>0</v>
      </c>
      <c r="BI22" s="713">
        <f t="shared" si="19"/>
        <v>0</v>
      </c>
      <c r="BJ22" s="713">
        <f t="shared" si="19"/>
        <v>0</v>
      </c>
      <c r="BK22" s="713">
        <f t="shared" si="19"/>
        <v>0</v>
      </c>
      <c r="BL22" s="713">
        <f t="shared" si="19"/>
        <v>0</v>
      </c>
      <c r="BM22" s="713">
        <f t="shared" si="19"/>
        <v>0</v>
      </c>
      <c r="BN22" s="713">
        <f t="shared" si="19"/>
        <v>0</v>
      </c>
      <c r="BO22" s="713">
        <f t="shared" si="19"/>
        <v>0</v>
      </c>
      <c r="BP22" s="713">
        <f t="shared" si="19"/>
        <v>0</v>
      </c>
      <c r="BQ22" s="713">
        <f t="shared" si="19"/>
        <v>0</v>
      </c>
      <c r="BR22" s="713">
        <f t="shared" si="19"/>
        <v>0</v>
      </c>
      <c r="BS22" s="713">
        <f t="shared" si="19"/>
        <v>0</v>
      </c>
      <c r="BT22" s="713">
        <f t="shared" si="19"/>
        <v>0</v>
      </c>
      <c r="BU22" s="713">
        <f t="shared" si="19"/>
        <v>0</v>
      </c>
      <c r="BV22" s="713">
        <f t="shared" si="19"/>
        <v>0</v>
      </c>
      <c r="BW22" s="713">
        <f t="shared" si="19"/>
        <v>0</v>
      </c>
      <c r="BX22" s="713">
        <f t="shared" si="19"/>
        <v>0</v>
      </c>
      <c r="BY22" s="713">
        <f t="shared" si="19"/>
        <v>0</v>
      </c>
      <c r="BZ22" s="713">
        <f t="shared" si="19"/>
        <v>0</v>
      </c>
      <c r="CA22" s="713">
        <f t="shared" si="19"/>
        <v>0</v>
      </c>
      <c r="CB22" s="713">
        <f t="shared" si="19"/>
        <v>0</v>
      </c>
      <c r="CC22" s="713">
        <f t="shared" si="19"/>
        <v>0</v>
      </c>
      <c r="CD22" s="713">
        <f t="shared" si="19"/>
        <v>0</v>
      </c>
      <c r="CE22" s="713">
        <f t="shared" si="19"/>
        <v>0</v>
      </c>
      <c r="CF22" s="713">
        <f t="shared" si="19"/>
        <v>0</v>
      </c>
      <c r="CG22" s="713">
        <f t="shared" si="19"/>
        <v>0</v>
      </c>
      <c r="CH22" s="713">
        <f t="shared" si="19"/>
        <v>0</v>
      </c>
      <c r="CI22" s="713">
        <f t="shared" si="19"/>
        <v>0</v>
      </c>
      <c r="CJ22" s="713">
        <f t="shared" ref="CJ22:DO22" si="20">SUMIF($C:$C,"58.4x",CJ:CJ)</f>
        <v>0</v>
      </c>
      <c r="CK22" s="713">
        <f t="shared" si="20"/>
        <v>0</v>
      </c>
      <c r="CL22" s="713">
        <f t="shared" si="20"/>
        <v>0</v>
      </c>
      <c r="CM22" s="713">
        <f t="shared" si="20"/>
        <v>0</v>
      </c>
      <c r="CN22" s="713">
        <f t="shared" si="20"/>
        <v>0</v>
      </c>
      <c r="CO22" s="713">
        <f t="shared" si="20"/>
        <v>0</v>
      </c>
      <c r="CP22" s="713">
        <f t="shared" si="20"/>
        <v>0</v>
      </c>
      <c r="CQ22" s="713">
        <f t="shared" si="20"/>
        <v>0</v>
      </c>
      <c r="CR22" s="713">
        <f t="shared" si="20"/>
        <v>0</v>
      </c>
      <c r="CS22" s="713">
        <f t="shared" si="20"/>
        <v>0</v>
      </c>
      <c r="CT22" s="713">
        <f t="shared" si="20"/>
        <v>0</v>
      </c>
      <c r="CU22" s="713">
        <f t="shared" si="20"/>
        <v>0</v>
      </c>
      <c r="CV22" s="713">
        <f t="shared" si="20"/>
        <v>0</v>
      </c>
      <c r="CW22" s="713">
        <f t="shared" si="20"/>
        <v>0</v>
      </c>
      <c r="CX22" s="713">
        <f t="shared" si="20"/>
        <v>0</v>
      </c>
      <c r="CY22" s="728">
        <f t="shared" si="20"/>
        <v>0</v>
      </c>
      <c r="CZ22" s="729">
        <f t="shared" si="20"/>
        <v>0</v>
      </c>
      <c r="DA22" s="729">
        <f t="shared" si="20"/>
        <v>0</v>
      </c>
      <c r="DB22" s="729">
        <f t="shared" si="20"/>
        <v>0</v>
      </c>
      <c r="DC22" s="729">
        <f t="shared" si="20"/>
        <v>0</v>
      </c>
      <c r="DD22" s="729">
        <f t="shared" si="20"/>
        <v>0</v>
      </c>
      <c r="DE22" s="729">
        <f t="shared" si="20"/>
        <v>0</v>
      </c>
      <c r="DF22" s="729">
        <f t="shared" si="20"/>
        <v>0</v>
      </c>
      <c r="DG22" s="729">
        <f t="shared" si="20"/>
        <v>0</v>
      </c>
      <c r="DH22" s="729">
        <f t="shared" si="20"/>
        <v>0</v>
      </c>
      <c r="DI22" s="729">
        <f t="shared" si="20"/>
        <v>0</v>
      </c>
      <c r="DJ22" s="729">
        <f t="shared" si="20"/>
        <v>0</v>
      </c>
      <c r="DK22" s="729">
        <f t="shared" si="20"/>
        <v>0</v>
      </c>
      <c r="DL22" s="729">
        <f t="shared" si="20"/>
        <v>0</v>
      </c>
      <c r="DM22" s="729">
        <f t="shared" si="20"/>
        <v>0</v>
      </c>
      <c r="DN22" s="729">
        <f t="shared" si="20"/>
        <v>0</v>
      </c>
      <c r="DO22" s="729">
        <f t="shared" si="20"/>
        <v>0</v>
      </c>
      <c r="DP22" s="729">
        <f t="shared" ref="DP22:DW22" si="21">SUMIF($C:$C,"58.4x",DP:DP)</f>
        <v>0</v>
      </c>
      <c r="DQ22" s="729">
        <f t="shared" si="21"/>
        <v>0</v>
      </c>
      <c r="DR22" s="729">
        <f t="shared" si="21"/>
        <v>0</v>
      </c>
      <c r="DS22" s="729">
        <f t="shared" si="21"/>
        <v>0</v>
      </c>
      <c r="DT22" s="729">
        <f t="shared" si="21"/>
        <v>0</v>
      </c>
      <c r="DU22" s="729">
        <f t="shared" si="21"/>
        <v>0</v>
      </c>
      <c r="DV22" s="729">
        <f t="shared" si="21"/>
        <v>0</v>
      </c>
      <c r="DW22" s="783">
        <f t="shared" si="21"/>
        <v>0</v>
      </c>
      <c r="DX22" s="719"/>
    </row>
    <row r="23" spans="2:128" x14ac:dyDescent="0.2">
      <c r="B23" s="721" t="s">
        <v>512</v>
      </c>
      <c r="C23" s="722" t="s">
        <v>513</v>
      </c>
      <c r="D23" s="714"/>
      <c r="E23" s="715"/>
      <c r="F23" s="715"/>
      <c r="G23" s="715"/>
      <c r="H23" s="715"/>
      <c r="I23" s="715"/>
      <c r="J23" s="715"/>
      <c r="K23" s="715"/>
      <c r="L23" s="715"/>
      <c r="M23" s="715"/>
      <c r="N23" s="715"/>
      <c r="O23" s="715"/>
      <c r="P23" s="715"/>
      <c r="Q23" s="715"/>
      <c r="R23" s="717"/>
      <c r="S23" s="782"/>
      <c r="T23" s="717"/>
      <c r="U23" s="782"/>
      <c r="V23" s="715"/>
      <c r="W23" s="715"/>
      <c r="X23" s="713">
        <f t="shared" ref="X23:BC23" si="22">SUMIF($C:$C,"58.5x",X:X)</f>
        <v>0</v>
      </c>
      <c r="Y23" s="713">
        <f t="shared" si="22"/>
        <v>0</v>
      </c>
      <c r="Z23" s="713">
        <f t="shared" si="22"/>
        <v>0</v>
      </c>
      <c r="AA23" s="713">
        <f t="shared" si="22"/>
        <v>0</v>
      </c>
      <c r="AB23" s="713">
        <f t="shared" si="22"/>
        <v>0</v>
      </c>
      <c r="AC23" s="713">
        <f t="shared" si="22"/>
        <v>0</v>
      </c>
      <c r="AD23" s="713">
        <f t="shared" si="22"/>
        <v>0</v>
      </c>
      <c r="AE23" s="713">
        <f t="shared" si="22"/>
        <v>0</v>
      </c>
      <c r="AF23" s="713">
        <f t="shared" si="22"/>
        <v>0</v>
      </c>
      <c r="AG23" s="713">
        <f t="shared" si="22"/>
        <v>0</v>
      </c>
      <c r="AH23" s="713">
        <f t="shared" si="22"/>
        <v>0</v>
      </c>
      <c r="AI23" s="713">
        <f t="shared" si="22"/>
        <v>0</v>
      </c>
      <c r="AJ23" s="713">
        <f t="shared" si="22"/>
        <v>0</v>
      </c>
      <c r="AK23" s="713">
        <f t="shared" si="22"/>
        <v>0</v>
      </c>
      <c r="AL23" s="713">
        <f t="shared" si="22"/>
        <v>0</v>
      </c>
      <c r="AM23" s="713">
        <f t="shared" si="22"/>
        <v>0</v>
      </c>
      <c r="AN23" s="713">
        <f t="shared" si="22"/>
        <v>0</v>
      </c>
      <c r="AO23" s="713">
        <f t="shared" si="22"/>
        <v>0</v>
      </c>
      <c r="AP23" s="713">
        <f t="shared" si="22"/>
        <v>0</v>
      </c>
      <c r="AQ23" s="713">
        <f t="shared" si="22"/>
        <v>0</v>
      </c>
      <c r="AR23" s="713">
        <f t="shared" si="22"/>
        <v>0</v>
      </c>
      <c r="AS23" s="713">
        <f t="shared" si="22"/>
        <v>0</v>
      </c>
      <c r="AT23" s="713">
        <f t="shared" si="22"/>
        <v>0</v>
      </c>
      <c r="AU23" s="713">
        <f t="shared" si="22"/>
        <v>0</v>
      </c>
      <c r="AV23" s="713">
        <f t="shared" si="22"/>
        <v>0</v>
      </c>
      <c r="AW23" s="713">
        <f t="shared" si="22"/>
        <v>0</v>
      </c>
      <c r="AX23" s="713">
        <f t="shared" si="22"/>
        <v>0</v>
      </c>
      <c r="AY23" s="713">
        <f t="shared" si="22"/>
        <v>0</v>
      </c>
      <c r="AZ23" s="713">
        <f t="shared" si="22"/>
        <v>0</v>
      </c>
      <c r="BA23" s="713">
        <f t="shared" si="22"/>
        <v>0</v>
      </c>
      <c r="BB23" s="713">
        <f t="shared" si="22"/>
        <v>0</v>
      </c>
      <c r="BC23" s="713">
        <f t="shared" si="22"/>
        <v>0</v>
      </c>
      <c r="BD23" s="713">
        <f t="shared" ref="BD23:CI23" si="23">SUMIF($C:$C,"58.5x",BD:BD)</f>
        <v>0</v>
      </c>
      <c r="BE23" s="713">
        <f t="shared" si="23"/>
        <v>0</v>
      </c>
      <c r="BF23" s="713">
        <f t="shared" si="23"/>
        <v>0</v>
      </c>
      <c r="BG23" s="713">
        <f t="shared" si="23"/>
        <v>0</v>
      </c>
      <c r="BH23" s="713">
        <f t="shared" si="23"/>
        <v>0</v>
      </c>
      <c r="BI23" s="713">
        <f t="shared" si="23"/>
        <v>0</v>
      </c>
      <c r="BJ23" s="713">
        <f t="shared" si="23"/>
        <v>0</v>
      </c>
      <c r="BK23" s="713">
        <f t="shared" si="23"/>
        <v>0</v>
      </c>
      <c r="BL23" s="713">
        <f t="shared" si="23"/>
        <v>0</v>
      </c>
      <c r="BM23" s="713">
        <f t="shared" si="23"/>
        <v>0</v>
      </c>
      <c r="BN23" s="713">
        <f t="shared" si="23"/>
        <v>0</v>
      </c>
      <c r="BO23" s="713">
        <f t="shared" si="23"/>
        <v>0</v>
      </c>
      <c r="BP23" s="713">
        <f t="shared" si="23"/>
        <v>0</v>
      </c>
      <c r="BQ23" s="713">
        <f t="shared" si="23"/>
        <v>0</v>
      </c>
      <c r="BR23" s="713">
        <f t="shared" si="23"/>
        <v>0</v>
      </c>
      <c r="BS23" s="713">
        <f t="shared" si="23"/>
        <v>0</v>
      </c>
      <c r="BT23" s="713">
        <f t="shared" si="23"/>
        <v>0</v>
      </c>
      <c r="BU23" s="713">
        <f t="shared" si="23"/>
        <v>0</v>
      </c>
      <c r="BV23" s="713">
        <f t="shared" si="23"/>
        <v>0</v>
      </c>
      <c r="BW23" s="713">
        <f t="shared" si="23"/>
        <v>0</v>
      </c>
      <c r="BX23" s="713">
        <f t="shared" si="23"/>
        <v>0</v>
      </c>
      <c r="BY23" s="713">
        <f t="shared" si="23"/>
        <v>0</v>
      </c>
      <c r="BZ23" s="713">
        <f t="shared" si="23"/>
        <v>0</v>
      </c>
      <c r="CA23" s="713">
        <f t="shared" si="23"/>
        <v>0</v>
      </c>
      <c r="CB23" s="713">
        <f t="shared" si="23"/>
        <v>0</v>
      </c>
      <c r="CC23" s="713">
        <f t="shared" si="23"/>
        <v>0</v>
      </c>
      <c r="CD23" s="713">
        <f t="shared" si="23"/>
        <v>0</v>
      </c>
      <c r="CE23" s="713">
        <f t="shared" si="23"/>
        <v>0</v>
      </c>
      <c r="CF23" s="713">
        <f t="shared" si="23"/>
        <v>0</v>
      </c>
      <c r="CG23" s="713">
        <f t="shared" si="23"/>
        <v>0</v>
      </c>
      <c r="CH23" s="713">
        <f t="shared" si="23"/>
        <v>0</v>
      </c>
      <c r="CI23" s="713">
        <f t="shared" si="23"/>
        <v>0</v>
      </c>
      <c r="CJ23" s="713">
        <f t="shared" ref="CJ23:DO23" si="24">SUMIF($C:$C,"58.5x",CJ:CJ)</f>
        <v>0</v>
      </c>
      <c r="CK23" s="713">
        <f t="shared" si="24"/>
        <v>0</v>
      </c>
      <c r="CL23" s="713">
        <f t="shared" si="24"/>
        <v>0</v>
      </c>
      <c r="CM23" s="713">
        <f t="shared" si="24"/>
        <v>0</v>
      </c>
      <c r="CN23" s="713">
        <f t="shared" si="24"/>
        <v>0</v>
      </c>
      <c r="CO23" s="713">
        <f t="shared" si="24"/>
        <v>0</v>
      </c>
      <c r="CP23" s="713">
        <f t="shared" si="24"/>
        <v>0</v>
      </c>
      <c r="CQ23" s="713">
        <f t="shared" si="24"/>
        <v>0</v>
      </c>
      <c r="CR23" s="713">
        <f t="shared" si="24"/>
        <v>0</v>
      </c>
      <c r="CS23" s="713">
        <f t="shared" si="24"/>
        <v>0</v>
      </c>
      <c r="CT23" s="713">
        <f t="shared" si="24"/>
        <v>0</v>
      </c>
      <c r="CU23" s="713">
        <f t="shared" si="24"/>
        <v>0</v>
      </c>
      <c r="CV23" s="713">
        <f t="shared" si="24"/>
        <v>0</v>
      </c>
      <c r="CW23" s="713">
        <f t="shared" si="24"/>
        <v>0</v>
      </c>
      <c r="CX23" s="713">
        <f t="shared" si="24"/>
        <v>0</v>
      </c>
      <c r="CY23" s="728">
        <f t="shared" si="24"/>
        <v>0</v>
      </c>
      <c r="CZ23" s="729">
        <f t="shared" si="24"/>
        <v>0</v>
      </c>
      <c r="DA23" s="729">
        <f t="shared" si="24"/>
        <v>0</v>
      </c>
      <c r="DB23" s="729">
        <f t="shared" si="24"/>
        <v>0</v>
      </c>
      <c r="DC23" s="729">
        <f t="shared" si="24"/>
        <v>0</v>
      </c>
      <c r="DD23" s="729">
        <f t="shared" si="24"/>
        <v>0</v>
      </c>
      <c r="DE23" s="729">
        <f t="shared" si="24"/>
        <v>0</v>
      </c>
      <c r="DF23" s="729">
        <f t="shared" si="24"/>
        <v>0</v>
      </c>
      <c r="DG23" s="729">
        <f t="shared" si="24"/>
        <v>0</v>
      </c>
      <c r="DH23" s="729">
        <f t="shared" si="24"/>
        <v>0</v>
      </c>
      <c r="DI23" s="729">
        <f t="shared" si="24"/>
        <v>0</v>
      </c>
      <c r="DJ23" s="729">
        <f t="shared" si="24"/>
        <v>0</v>
      </c>
      <c r="DK23" s="729">
        <f t="shared" si="24"/>
        <v>0</v>
      </c>
      <c r="DL23" s="729">
        <f t="shared" si="24"/>
        <v>0</v>
      </c>
      <c r="DM23" s="729">
        <f t="shared" si="24"/>
        <v>0</v>
      </c>
      <c r="DN23" s="729">
        <f t="shared" si="24"/>
        <v>0</v>
      </c>
      <c r="DO23" s="729">
        <f t="shared" si="24"/>
        <v>0</v>
      </c>
      <c r="DP23" s="729">
        <f t="shared" ref="DP23:DW23" si="25">SUMIF($C:$C,"58.5x",DP:DP)</f>
        <v>0</v>
      </c>
      <c r="DQ23" s="729">
        <f t="shared" si="25"/>
        <v>0</v>
      </c>
      <c r="DR23" s="729">
        <f t="shared" si="25"/>
        <v>0</v>
      </c>
      <c r="DS23" s="729">
        <f t="shared" si="25"/>
        <v>0</v>
      </c>
      <c r="DT23" s="729">
        <f t="shared" si="25"/>
        <v>0</v>
      </c>
      <c r="DU23" s="729">
        <f t="shared" si="25"/>
        <v>0</v>
      </c>
      <c r="DV23" s="729">
        <f t="shared" si="25"/>
        <v>0</v>
      </c>
      <c r="DW23" s="783">
        <f t="shared" si="25"/>
        <v>0</v>
      </c>
      <c r="DX23" s="719"/>
    </row>
    <row r="24" spans="2:128" x14ac:dyDescent="0.2">
      <c r="B24" s="721" t="s">
        <v>514</v>
      </c>
      <c r="C24" s="722" t="s">
        <v>515</v>
      </c>
      <c r="D24" s="714"/>
      <c r="E24" s="715"/>
      <c r="F24" s="715"/>
      <c r="G24" s="715"/>
      <c r="H24" s="715"/>
      <c r="I24" s="715"/>
      <c r="J24" s="715"/>
      <c r="K24" s="715"/>
      <c r="L24" s="715"/>
      <c r="M24" s="715"/>
      <c r="N24" s="715"/>
      <c r="O24" s="715"/>
      <c r="P24" s="715"/>
      <c r="Q24" s="715"/>
      <c r="R24" s="717"/>
      <c r="S24" s="782"/>
      <c r="T24" s="717"/>
      <c r="U24" s="782"/>
      <c r="V24" s="715"/>
      <c r="W24" s="715"/>
      <c r="X24" s="713">
        <f t="shared" ref="X24:BC24" si="26">SUMIF($C:$C,"58.6x",X:X)</f>
        <v>0</v>
      </c>
      <c r="Y24" s="713">
        <f t="shared" si="26"/>
        <v>0</v>
      </c>
      <c r="Z24" s="713">
        <f t="shared" si="26"/>
        <v>0</v>
      </c>
      <c r="AA24" s="713">
        <f t="shared" si="26"/>
        <v>0</v>
      </c>
      <c r="AB24" s="713">
        <f t="shared" si="26"/>
        <v>0</v>
      </c>
      <c r="AC24" s="713">
        <f t="shared" si="26"/>
        <v>0</v>
      </c>
      <c r="AD24" s="713">
        <f t="shared" si="26"/>
        <v>0</v>
      </c>
      <c r="AE24" s="713">
        <f t="shared" si="26"/>
        <v>0</v>
      </c>
      <c r="AF24" s="713">
        <f t="shared" si="26"/>
        <v>0</v>
      </c>
      <c r="AG24" s="713">
        <f t="shared" si="26"/>
        <v>0</v>
      </c>
      <c r="AH24" s="713">
        <f t="shared" si="26"/>
        <v>0</v>
      </c>
      <c r="AI24" s="713">
        <f t="shared" si="26"/>
        <v>0</v>
      </c>
      <c r="AJ24" s="713">
        <f t="shared" si="26"/>
        <v>0</v>
      </c>
      <c r="AK24" s="713">
        <f t="shared" si="26"/>
        <v>0</v>
      </c>
      <c r="AL24" s="713">
        <f t="shared" si="26"/>
        <v>0</v>
      </c>
      <c r="AM24" s="713">
        <f t="shared" si="26"/>
        <v>0</v>
      </c>
      <c r="AN24" s="713">
        <f t="shared" si="26"/>
        <v>0</v>
      </c>
      <c r="AO24" s="713">
        <f t="shared" si="26"/>
        <v>0</v>
      </c>
      <c r="AP24" s="713">
        <f t="shared" si="26"/>
        <v>0</v>
      </c>
      <c r="AQ24" s="713">
        <f t="shared" si="26"/>
        <v>0</v>
      </c>
      <c r="AR24" s="713">
        <f t="shared" si="26"/>
        <v>0</v>
      </c>
      <c r="AS24" s="713">
        <f t="shared" si="26"/>
        <v>0</v>
      </c>
      <c r="AT24" s="713">
        <f t="shared" si="26"/>
        <v>0</v>
      </c>
      <c r="AU24" s="713">
        <f t="shared" si="26"/>
        <v>0</v>
      </c>
      <c r="AV24" s="713">
        <f t="shared" si="26"/>
        <v>0</v>
      </c>
      <c r="AW24" s="713">
        <f t="shared" si="26"/>
        <v>0</v>
      </c>
      <c r="AX24" s="713">
        <f t="shared" si="26"/>
        <v>0</v>
      </c>
      <c r="AY24" s="713">
        <f t="shared" si="26"/>
        <v>0</v>
      </c>
      <c r="AZ24" s="713">
        <f t="shared" si="26"/>
        <v>0</v>
      </c>
      <c r="BA24" s="713">
        <f t="shared" si="26"/>
        <v>0</v>
      </c>
      <c r="BB24" s="713">
        <f t="shared" si="26"/>
        <v>0</v>
      </c>
      <c r="BC24" s="713">
        <f t="shared" si="26"/>
        <v>0</v>
      </c>
      <c r="BD24" s="713">
        <f t="shared" ref="BD24:CI24" si="27">SUMIF($C:$C,"58.6x",BD:BD)</f>
        <v>0</v>
      </c>
      <c r="BE24" s="713">
        <f t="shared" si="27"/>
        <v>0</v>
      </c>
      <c r="BF24" s="713">
        <f t="shared" si="27"/>
        <v>0</v>
      </c>
      <c r="BG24" s="713">
        <f t="shared" si="27"/>
        <v>0</v>
      </c>
      <c r="BH24" s="713">
        <f t="shared" si="27"/>
        <v>0</v>
      </c>
      <c r="BI24" s="713">
        <f t="shared" si="27"/>
        <v>0</v>
      </c>
      <c r="BJ24" s="713">
        <f t="shared" si="27"/>
        <v>0</v>
      </c>
      <c r="BK24" s="713">
        <f t="shared" si="27"/>
        <v>0</v>
      </c>
      <c r="BL24" s="713">
        <f t="shared" si="27"/>
        <v>0</v>
      </c>
      <c r="BM24" s="713">
        <f t="shared" si="27"/>
        <v>0</v>
      </c>
      <c r="BN24" s="713">
        <f t="shared" si="27"/>
        <v>0</v>
      </c>
      <c r="BO24" s="713">
        <f t="shared" si="27"/>
        <v>0</v>
      </c>
      <c r="BP24" s="713">
        <f t="shared" si="27"/>
        <v>0</v>
      </c>
      <c r="BQ24" s="713">
        <f t="shared" si="27"/>
        <v>0</v>
      </c>
      <c r="BR24" s="713">
        <f t="shared" si="27"/>
        <v>0</v>
      </c>
      <c r="BS24" s="713">
        <f t="shared" si="27"/>
        <v>0</v>
      </c>
      <c r="BT24" s="713">
        <f t="shared" si="27"/>
        <v>0</v>
      </c>
      <c r="BU24" s="713">
        <f t="shared" si="27"/>
        <v>0</v>
      </c>
      <c r="BV24" s="713">
        <f t="shared" si="27"/>
        <v>0</v>
      </c>
      <c r="BW24" s="713">
        <f t="shared" si="27"/>
        <v>0</v>
      </c>
      <c r="BX24" s="713">
        <f t="shared" si="27"/>
        <v>0</v>
      </c>
      <c r="BY24" s="713">
        <f t="shared" si="27"/>
        <v>0</v>
      </c>
      <c r="BZ24" s="713">
        <f t="shared" si="27"/>
        <v>0</v>
      </c>
      <c r="CA24" s="713">
        <f t="shared" si="27"/>
        <v>0</v>
      </c>
      <c r="CB24" s="713">
        <f t="shared" si="27"/>
        <v>0</v>
      </c>
      <c r="CC24" s="713">
        <f t="shared" si="27"/>
        <v>0</v>
      </c>
      <c r="CD24" s="713">
        <f t="shared" si="27"/>
        <v>0</v>
      </c>
      <c r="CE24" s="713">
        <f t="shared" si="27"/>
        <v>0</v>
      </c>
      <c r="CF24" s="713">
        <f t="shared" si="27"/>
        <v>0</v>
      </c>
      <c r="CG24" s="713">
        <f t="shared" si="27"/>
        <v>0</v>
      </c>
      <c r="CH24" s="713">
        <f t="shared" si="27"/>
        <v>0</v>
      </c>
      <c r="CI24" s="713">
        <f t="shared" si="27"/>
        <v>0</v>
      </c>
      <c r="CJ24" s="713">
        <f t="shared" ref="CJ24:DO24" si="28">SUMIF($C:$C,"58.6x",CJ:CJ)</f>
        <v>0</v>
      </c>
      <c r="CK24" s="713">
        <f t="shared" si="28"/>
        <v>0</v>
      </c>
      <c r="CL24" s="713">
        <f t="shared" si="28"/>
        <v>0</v>
      </c>
      <c r="CM24" s="713">
        <f t="shared" si="28"/>
        <v>0</v>
      </c>
      <c r="CN24" s="713">
        <f t="shared" si="28"/>
        <v>0</v>
      </c>
      <c r="CO24" s="713">
        <f t="shared" si="28"/>
        <v>0</v>
      </c>
      <c r="CP24" s="713">
        <f t="shared" si="28"/>
        <v>0</v>
      </c>
      <c r="CQ24" s="713">
        <f t="shared" si="28"/>
        <v>0</v>
      </c>
      <c r="CR24" s="713">
        <f t="shared" si="28"/>
        <v>0</v>
      </c>
      <c r="CS24" s="713">
        <f t="shared" si="28"/>
        <v>0</v>
      </c>
      <c r="CT24" s="713">
        <f t="shared" si="28"/>
        <v>0</v>
      </c>
      <c r="CU24" s="713">
        <f t="shared" si="28"/>
        <v>0</v>
      </c>
      <c r="CV24" s="713">
        <f t="shared" si="28"/>
        <v>0</v>
      </c>
      <c r="CW24" s="713">
        <f t="shared" si="28"/>
        <v>0</v>
      </c>
      <c r="CX24" s="713">
        <f t="shared" si="28"/>
        <v>0</v>
      </c>
      <c r="CY24" s="728">
        <f t="shared" si="28"/>
        <v>0</v>
      </c>
      <c r="CZ24" s="729">
        <f t="shared" si="28"/>
        <v>0</v>
      </c>
      <c r="DA24" s="729">
        <f t="shared" si="28"/>
        <v>0</v>
      </c>
      <c r="DB24" s="729">
        <f t="shared" si="28"/>
        <v>0</v>
      </c>
      <c r="DC24" s="729">
        <f t="shared" si="28"/>
        <v>0</v>
      </c>
      <c r="DD24" s="729">
        <f t="shared" si="28"/>
        <v>0</v>
      </c>
      <c r="DE24" s="729">
        <f t="shared" si="28"/>
        <v>0</v>
      </c>
      <c r="DF24" s="729">
        <f t="shared" si="28"/>
        <v>0</v>
      </c>
      <c r="DG24" s="729">
        <f t="shared" si="28"/>
        <v>0</v>
      </c>
      <c r="DH24" s="729">
        <f t="shared" si="28"/>
        <v>0</v>
      </c>
      <c r="DI24" s="729">
        <f t="shared" si="28"/>
        <v>0</v>
      </c>
      <c r="DJ24" s="729">
        <f t="shared" si="28"/>
        <v>0</v>
      </c>
      <c r="DK24" s="729">
        <f t="shared" si="28"/>
        <v>0</v>
      </c>
      <c r="DL24" s="729">
        <f t="shared" si="28"/>
        <v>0</v>
      </c>
      <c r="DM24" s="729">
        <f t="shared" si="28"/>
        <v>0</v>
      </c>
      <c r="DN24" s="729">
        <f t="shared" si="28"/>
        <v>0</v>
      </c>
      <c r="DO24" s="729">
        <f t="shared" si="28"/>
        <v>0</v>
      </c>
      <c r="DP24" s="729">
        <f t="shared" ref="DP24:DW24" si="29">SUMIF($C:$C,"58.6x",DP:DP)</f>
        <v>0</v>
      </c>
      <c r="DQ24" s="729">
        <f t="shared" si="29"/>
        <v>0</v>
      </c>
      <c r="DR24" s="729">
        <f t="shared" si="29"/>
        <v>0</v>
      </c>
      <c r="DS24" s="729">
        <f t="shared" si="29"/>
        <v>0</v>
      </c>
      <c r="DT24" s="729">
        <f t="shared" si="29"/>
        <v>0</v>
      </c>
      <c r="DU24" s="729">
        <f t="shared" si="29"/>
        <v>0</v>
      </c>
      <c r="DV24" s="729">
        <f t="shared" si="29"/>
        <v>0</v>
      </c>
      <c r="DW24" s="783">
        <f t="shared" si="29"/>
        <v>0</v>
      </c>
      <c r="DX24" s="719"/>
    </row>
    <row r="25" spans="2:128" x14ac:dyDescent="0.2">
      <c r="B25" s="721" t="s">
        <v>516</v>
      </c>
      <c r="C25" s="722" t="s">
        <v>517</v>
      </c>
      <c r="D25" s="714"/>
      <c r="E25" s="715"/>
      <c r="F25" s="715"/>
      <c r="G25" s="715"/>
      <c r="H25" s="715"/>
      <c r="I25" s="715"/>
      <c r="J25" s="715"/>
      <c r="K25" s="715"/>
      <c r="L25" s="715"/>
      <c r="M25" s="715"/>
      <c r="N25" s="715"/>
      <c r="O25" s="715"/>
      <c r="P25" s="715"/>
      <c r="Q25" s="715"/>
      <c r="R25" s="717"/>
      <c r="S25" s="782"/>
      <c r="T25" s="717"/>
      <c r="U25" s="782"/>
      <c r="V25" s="715"/>
      <c r="W25" s="715"/>
      <c r="X25" s="713">
        <f t="shared" ref="X25:BC25" si="30">SUMIF($C:$C,"58.7x",X:X)</f>
        <v>0</v>
      </c>
      <c r="Y25" s="713">
        <f t="shared" si="30"/>
        <v>0</v>
      </c>
      <c r="Z25" s="713">
        <f t="shared" si="30"/>
        <v>0</v>
      </c>
      <c r="AA25" s="713">
        <f t="shared" si="30"/>
        <v>0</v>
      </c>
      <c r="AB25" s="713">
        <f t="shared" si="30"/>
        <v>0</v>
      </c>
      <c r="AC25" s="713">
        <f t="shared" si="30"/>
        <v>0</v>
      </c>
      <c r="AD25" s="713">
        <f t="shared" si="30"/>
        <v>0</v>
      </c>
      <c r="AE25" s="713">
        <f t="shared" si="30"/>
        <v>0</v>
      </c>
      <c r="AF25" s="713">
        <f t="shared" si="30"/>
        <v>0</v>
      </c>
      <c r="AG25" s="713">
        <f t="shared" si="30"/>
        <v>0</v>
      </c>
      <c r="AH25" s="713">
        <f t="shared" si="30"/>
        <v>0</v>
      </c>
      <c r="AI25" s="713">
        <f t="shared" si="30"/>
        <v>0</v>
      </c>
      <c r="AJ25" s="713">
        <f t="shared" si="30"/>
        <v>0</v>
      </c>
      <c r="AK25" s="713">
        <f t="shared" si="30"/>
        <v>0</v>
      </c>
      <c r="AL25" s="713">
        <f t="shared" si="30"/>
        <v>0</v>
      </c>
      <c r="AM25" s="713">
        <f t="shared" si="30"/>
        <v>0</v>
      </c>
      <c r="AN25" s="713">
        <f t="shared" si="30"/>
        <v>0</v>
      </c>
      <c r="AO25" s="713">
        <f t="shared" si="30"/>
        <v>0</v>
      </c>
      <c r="AP25" s="713">
        <f t="shared" si="30"/>
        <v>0</v>
      </c>
      <c r="AQ25" s="713">
        <f t="shared" si="30"/>
        <v>0</v>
      </c>
      <c r="AR25" s="713">
        <f t="shared" si="30"/>
        <v>0</v>
      </c>
      <c r="AS25" s="713">
        <f t="shared" si="30"/>
        <v>0</v>
      </c>
      <c r="AT25" s="713">
        <f t="shared" si="30"/>
        <v>0</v>
      </c>
      <c r="AU25" s="713">
        <f t="shared" si="30"/>
        <v>0</v>
      </c>
      <c r="AV25" s="713">
        <f t="shared" si="30"/>
        <v>0</v>
      </c>
      <c r="AW25" s="713">
        <f t="shared" si="30"/>
        <v>0</v>
      </c>
      <c r="AX25" s="713">
        <f t="shared" si="30"/>
        <v>0</v>
      </c>
      <c r="AY25" s="713">
        <f t="shared" si="30"/>
        <v>0</v>
      </c>
      <c r="AZ25" s="713">
        <f t="shared" si="30"/>
        <v>0</v>
      </c>
      <c r="BA25" s="713">
        <f t="shared" si="30"/>
        <v>0</v>
      </c>
      <c r="BB25" s="713">
        <f t="shared" si="30"/>
        <v>0</v>
      </c>
      <c r="BC25" s="713">
        <f t="shared" si="30"/>
        <v>0</v>
      </c>
      <c r="BD25" s="713">
        <f t="shared" ref="BD25:CI25" si="31">SUMIF($C:$C,"58.7x",BD:BD)</f>
        <v>0</v>
      </c>
      <c r="BE25" s="713">
        <f t="shared" si="31"/>
        <v>0</v>
      </c>
      <c r="BF25" s="713">
        <f t="shared" si="31"/>
        <v>0</v>
      </c>
      <c r="BG25" s="713">
        <f t="shared" si="31"/>
        <v>0</v>
      </c>
      <c r="BH25" s="713">
        <f t="shared" si="31"/>
        <v>0</v>
      </c>
      <c r="BI25" s="713">
        <f t="shared" si="31"/>
        <v>0</v>
      </c>
      <c r="BJ25" s="713">
        <f t="shared" si="31"/>
        <v>0</v>
      </c>
      <c r="BK25" s="713">
        <f t="shared" si="31"/>
        <v>0</v>
      </c>
      <c r="BL25" s="713">
        <f t="shared" si="31"/>
        <v>0</v>
      </c>
      <c r="BM25" s="713">
        <f t="shared" si="31"/>
        <v>0</v>
      </c>
      <c r="BN25" s="713">
        <f t="shared" si="31"/>
        <v>0</v>
      </c>
      <c r="BO25" s="713">
        <f t="shared" si="31"/>
        <v>0</v>
      </c>
      <c r="BP25" s="713">
        <f t="shared" si="31"/>
        <v>0</v>
      </c>
      <c r="BQ25" s="713">
        <f t="shared" si="31"/>
        <v>0</v>
      </c>
      <c r="BR25" s="713">
        <f t="shared" si="31"/>
        <v>0</v>
      </c>
      <c r="BS25" s="713">
        <f t="shared" si="31"/>
        <v>0</v>
      </c>
      <c r="BT25" s="713">
        <f t="shared" si="31"/>
        <v>0</v>
      </c>
      <c r="BU25" s="713">
        <f t="shared" si="31"/>
        <v>0</v>
      </c>
      <c r="BV25" s="713">
        <f t="shared" si="31"/>
        <v>0</v>
      </c>
      <c r="BW25" s="713">
        <f t="shared" si="31"/>
        <v>0</v>
      </c>
      <c r="BX25" s="713">
        <f t="shared" si="31"/>
        <v>0</v>
      </c>
      <c r="BY25" s="713">
        <f t="shared" si="31"/>
        <v>0</v>
      </c>
      <c r="BZ25" s="713">
        <f t="shared" si="31"/>
        <v>0</v>
      </c>
      <c r="CA25" s="713">
        <f t="shared" si="31"/>
        <v>0</v>
      </c>
      <c r="CB25" s="713">
        <f t="shared" si="31"/>
        <v>0</v>
      </c>
      <c r="CC25" s="713">
        <f t="shared" si="31"/>
        <v>0</v>
      </c>
      <c r="CD25" s="713">
        <f t="shared" si="31"/>
        <v>0</v>
      </c>
      <c r="CE25" s="713">
        <f t="shared" si="31"/>
        <v>0</v>
      </c>
      <c r="CF25" s="713">
        <f t="shared" si="31"/>
        <v>0</v>
      </c>
      <c r="CG25" s="713">
        <f t="shared" si="31"/>
        <v>0</v>
      </c>
      <c r="CH25" s="713">
        <f t="shared" si="31"/>
        <v>0</v>
      </c>
      <c r="CI25" s="713">
        <f t="shared" si="31"/>
        <v>0</v>
      </c>
      <c r="CJ25" s="713">
        <f t="shared" ref="CJ25:DO25" si="32">SUMIF($C:$C,"58.7x",CJ:CJ)</f>
        <v>0</v>
      </c>
      <c r="CK25" s="713">
        <f t="shared" si="32"/>
        <v>0</v>
      </c>
      <c r="CL25" s="713">
        <f t="shared" si="32"/>
        <v>0</v>
      </c>
      <c r="CM25" s="713">
        <f t="shared" si="32"/>
        <v>0</v>
      </c>
      <c r="CN25" s="713">
        <f t="shared" si="32"/>
        <v>0</v>
      </c>
      <c r="CO25" s="713">
        <f t="shared" si="32"/>
        <v>0</v>
      </c>
      <c r="CP25" s="713">
        <f t="shared" si="32"/>
        <v>0</v>
      </c>
      <c r="CQ25" s="713">
        <f t="shared" si="32"/>
        <v>0</v>
      </c>
      <c r="CR25" s="713">
        <f t="shared" si="32"/>
        <v>0</v>
      </c>
      <c r="CS25" s="713">
        <f t="shared" si="32"/>
        <v>0</v>
      </c>
      <c r="CT25" s="713">
        <f t="shared" si="32"/>
        <v>0</v>
      </c>
      <c r="CU25" s="713">
        <f t="shared" si="32"/>
        <v>0</v>
      </c>
      <c r="CV25" s="713">
        <f t="shared" si="32"/>
        <v>0</v>
      </c>
      <c r="CW25" s="713">
        <f t="shared" si="32"/>
        <v>0</v>
      </c>
      <c r="CX25" s="713">
        <f t="shared" si="32"/>
        <v>0</v>
      </c>
      <c r="CY25" s="728">
        <f t="shared" si="32"/>
        <v>0</v>
      </c>
      <c r="CZ25" s="729">
        <f t="shared" si="32"/>
        <v>0</v>
      </c>
      <c r="DA25" s="729">
        <f t="shared" si="32"/>
        <v>0</v>
      </c>
      <c r="DB25" s="729">
        <f t="shared" si="32"/>
        <v>0</v>
      </c>
      <c r="DC25" s="729">
        <f t="shared" si="32"/>
        <v>0</v>
      </c>
      <c r="DD25" s="729">
        <f t="shared" si="32"/>
        <v>0</v>
      </c>
      <c r="DE25" s="729">
        <f t="shared" si="32"/>
        <v>0</v>
      </c>
      <c r="DF25" s="729">
        <f t="shared" si="32"/>
        <v>0</v>
      </c>
      <c r="DG25" s="729">
        <f t="shared" si="32"/>
        <v>0</v>
      </c>
      <c r="DH25" s="729">
        <f t="shared" si="32"/>
        <v>0</v>
      </c>
      <c r="DI25" s="729">
        <f t="shared" si="32"/>
        <v>0</v>
      </c>
      <c r="DJ25" s="729">
        <f t="shared" si="32"/>
        <v>0</v>
      </c>
      <c r="DK25" s="729">
        <f t="shared" si="32"/>
        <v>0</v>
      </c>
      <c r="DL25" s="729">
        <f t="shared" si="32"/>
        <v>0</v>
      </c>
      <c r="DM25" s="729">
        <f t="shared" si="32"/>
        <v>0</v>
      </c>
      <c r="DN25" s="729">
        <f t="shared" si="32"/>
        <v>0</v>
      </c>
      <c r="DO25" s="729">
        <f t="shared" si="32"/>
        <v>0</v>
      </c>
      <c r="DP25" s="729">
        <f t="shared" ref="DP25:DW25" si="33">SUMIF($C:$C,"58.7x",DP:DP)</f>
        <v>0</v>
      </c>
      <c r="DQ25" s="729">
        <f t="shared" si="33"/>
        <v>0</v>
      </c>
      <c r="DR25" s="729">
        <f t="shared" si="33"/>
        <v>0</v>
      </c>
      <c r="DS25" s="729">
        <f t="shared" si="33"/>
        <v>0</v>
      </c>
      <c r="DT25" s="729">
        <f t="shared" si="33"/>
        <v>0</v>
      </c>
      <c r="DU25" s="729">
        <f t="shared" si="33"/>
        <v>0</v>
      </c>
      <c r="DV25" s="729">
        <f t="shared" si="33"/>
        <v>0</v>
      </c>
      <c r="DW25" s="783">
        <f t="shared" si="33"/>
        <v>0</v>
      </c>
      <c r="DX25" s="719"/>
    </row>
    <row r="26" spans="2:128" x14ac:dyDescent="0.2">
      <c r="B26" s="784" t="s">
        <v>518</v>
      </c>
      <c r="C26" s="785" t="s">
        <v>519</v>
      </c>
      <c r="D26" s="715"/>
      <c r="E26" s="715"/>
      <c r="F26" s="715"/>
      <c r="G26" s="715"/>
      <c r="H26" s="715"/>
      <c r="I26" s="715"/>
      <c r="J26" s="715"/>
      <c r="K26" s="715"/>
      <c r="L26" s="715"/>
      <c r="M26" s="715"/>
      <c r="N26" s="715"/>
      <c r="O26" s="715"/>
      <c r="P26" s="715"/>
      <c r="Q26" s="715"/>
      <c r="R26" s="717"/>
      <c r="S26" s="782"/>
      <c r="T26" s="717"/>
      <c r="U26" s="786"/>
      <c r="V26" s="713"/>
      <c r="W26" s="713"/>
      <c r="X26" s="713"/>
      <c r="Y26" s="713"/>
      <c r="Z26" s="713"/>
      <c r="AA26" s="713"/>
      <c r="AB26" s="713"/>
      <c r="AC26" s="713"/>
      <c r="AD26" s="713"/>
      <c r="AE26" s="713"/>
      <c r="AF26" s="713"/>
      <c r="AG26" s="713"/>
      <c r="AH26" s="713"/>
      <c r="AI26" s="713"/>
      <c r="AJ26" s="713"/>
      <c r="AK26" s="713"/>
      <c r="AL26" s="713"/>
      <c r="AM26" s="713"/>
      <c r="AN26" s="713"/>
      <c r="AO26" s="713"/>
      <c r="AP26" s="713"/>
      <c r="AQ26" s="713"/>
      <c r="AR26" s="713"/>
      <c r="AS26" s="713"/>
      <c r="AT26" s="713"/>
      <c r="AU26" s="713"/>
      <c r="AV26" s="713"/>
      <c r="AW26" s="713"/>
      <c r="AX26" s="713"/>
      <c r="AY26" s="713"/>
      <c r="AZ26" s="713"/>
      <c r="BA26" s="713"/>
      <c r="BB26" s="713"/>
      <c r="BC26" s="713"/>
      <c r="BD26" s="713"/>
      <c r="BE26" s="713"/>
      <c r="BF26" s="713"/>
      <c r="BG26" s="713"/>
      <c r="BH26" s="713"/>
      <c r="BI26" s="713"/>
      <c r="BJ26" s="713"/>
      <c r="BK26" s="713"/>
      <c r="BL26" s="713"/>
      <c r="BM26" s="713"/>
      <c r="BN26" s="713"/>
      <c r="BO26" s="713"/>
      <c r="BP26" s="713"/>
      <c r="BQ26" s="713"/>
      <c r="BR26" s="713"/>
      <c r="BS26" s="713"/>
      <c r="BT26" s="713"/>
      <c r="BU26" s="713"/>
      <c r="BV26" s="713"/>
      <c r="BW26" s="713"/>
      <c r="BX26" s="713"/>
      <c r="BY26" s="713"/>
      <c r="BZ26" s="713"/>
      <c r="CA26" s="713"/>
      <c r="CB26" s="713"/>
      <c r="CC26" s="713"/>
      <c r="CD26" s="713"/>
      <c r="CE26" s="713"/>
      <c r="CF26" s="713"/>
      <c r="CG26" s="713"/>
      <c r="CH26" s="713"/>
      <c r="CI26" s="713"/>
      <c r="CJ26" s="713"/>
      <c r="CK26" s="713"/>
      <c r="CL26" s="713"/>
      <c r="CM26" s="713"/>
      <c r="CN26" s="713"/>
      <c r="CO26" s="713"/>
      <c r="CP26" s="713"/>
      <c r="CQ26" s="713"/>
      <c r="CR26" s="713"/>
      <c r="CS26" s="713"/>
      <c r="CT26" s="713"/>
      <c r="CU26" s="713"/>
      <c r="CV26" s="713"/>
      <c r="CW26" s="713"/>
      <c r="CX26" s="713"/>
      <c r="CY26" s="728"/>
      <c r="CZ26" s="729"/>
      <c r="DA26" s="729"/>
      <c r="DB26" s="729"/>
      <c r="DC26" s="729"/>
      <c r="DD26" s="729"/>
      <c r="DE26" s="729"/>
      <c r="DF26" s="729"/>
      <c r="DG26" s="729"/>
      <c r="DH26" s="729"/>
      <c r="DI26" s="729"/>
      <c r="DJ26" s="729"/>
      <c r="DK26" s="729"/>
      <c r="DL26" s="729"/>
      <c r="DM26" s="729"/>
      <c r="DN26" s="729"/>
      <c r="DO26" s="729"/>
      <c r="DP26" s="729"/>
      <c r="DQ26" s="729"/>
      <c r="DR26" s="729"/>
      <c r="DS26" s="729"/>
      <c r="DT26" s="729"/>
      <c r="DU26" s="729"/>
      <c r="DV26" s="729"/>
      <c r="DW26" s="783"/>
      <c r="DX26" s="719"/>
    </row>
    <row r="27" spans="2:128" x14ac:dyDescent="0.2">
      <c r="B27" s="721" t="s">
        <v>520</v>
      </c>
      <c r="C27" s="722" t="s">
        <v>521</v>
      </c>
      <c r="D27" s="715"/>
      <c r="E27" s="715"/>
      <c r="F27" s="715"/>
      <c r="G27" s="715"/>
      <c r="H27" s="715"/>
      <c r="I27" s="715"/>
      <c r="J27" s="715"/>
      <c r="K27" s="715"/>
      <c r="L27" s="715"/>
      <c r="M27" s="715"/>
      <c r="N27" s="715"/>
      <c r="O27" s="715"/>
      <c r="P27" s="715"/>
      <c r="Q27" s="715"/>
      <c r="R27" s="717"/>
      <c r="S27" s="782"/>
      <c r="T27" s="717"/>
      <c r="U27" s="782"/>
      <c r="V27" s="715"/>
      <c r="W27" s="715"/>
      <c r="X27" s="713">
        <f t="shared" ref="X27:BC27" si="34">SUMIF($C:$C,"59.1x",X:X)</f>
        <v>0</v>
      </c>
      <c r="Y27" s="713">
        <f t="shared" si="34"/>
        <v>0</v>
      </c>
      <c r="Z27" s="713">
        <f t="shared" si="34"/>
        <v>0</v>
      </c>
      <c r="AA27" s="713">
        <f t="shared" si="34"/>
        <v>0</v>
      </c>
      <c r="AB27" s="713">
        <f t="shared" si="34"/>
        <v>0</v>
      </c>
      <c r="AC27" s="713">
        <f t="shared" si="34"/>
        <v>0</v>
      </c>
      <c r="AD27" s="713">
        <f t="shared" si="34"/>
        <v>0</v>
      </c>
      <c r="AE27" s="713">
        <f t="shared" si="34"/>
        <v>0</v>
      </c>
      <c r="AF27" s="713">
        <f t="shared" si="34"/>
        <v>0</v>
      </c>
      <c r="AG27" s="713">
        <f t="shared" si="34"/>
        <v>0</v>
      </c>
      <c r="AH27" s="713">
        <f t="shared" si="34"/>
        <v>0</v>
      </c>
      <c r="AI27" s="713">
        <f t="shared" si="34"/>
        <v>0</v>
      </c>
      <c r="AJ27" s="713">
        <f t="shared" si="34"/>
        <v>0</v>
      </c>
      <c r="AK27" s="713">
        <f t="shared" si="34"/>
        <v>0</v>
      </c>
      <c r="AL27" s="713">
        <f t="shared" si="34"/>
        <v>0</v>
      </c>
      <c r="AM27" s="713">
        <f t="shared" si="34"/>
        <v>0</v>
      </c>
      <c r="AN27" s="713">
        <f t="shared" si="34"/>
        <v>0</v>
      </c>
      <c r="AO27" s="713">
        <f t="shared" si="34"/>
        <v>0</v>
      </c>
      <c r="AP27" s="713">
        <f t="shared" si="34"/>
        <v>0</v>
      </c>
      <c r="AQ27" s="713">
        <f t="shared" si="34"/>
        <v>0</v>
      </c>
      <c r="AR27" s="713">
        <f t="shared" si="34"/>
        <v>0</v>
      </c>
      <c r="AS27" s="713">
        <f t="shared" si="34"/>
        <v>0</v>
      </c>
      <c r="AT27" s="713">
        <f t="shared" si="34"/>
        <v>0</v>
      </c>
      <c r="AU27" s="713">
        <f t="shared" si="34"/>
        <v>0</v>
      </c>
      <c r="AV27" s="713">
        <f t="shared" si="34"/>
        <v>0</v>
      </c>
      <c r="AW27" s="713">
        <f t="shared" si="34"/>
        <v>0</v>
      </c>
      <c r="AX27" s="713">
        <f t="shared" si="34"/>
        <v>0</v>
      </c>
      <c r="AY27" s="713">
        <f t="shared" si="34"/>
        <v>0</v>
      </c>
      <c r="AZ27" s="713">
        <f t="shared" si="34"/>
        <v>0</v>
      </c>
      <c r="BA27" s="713">
        <f t="shared" si="34"/>
        <v>0</v>
      </c>
      <c r="BB27" s="713">
        <f t="shared" si="34"/>
        <v>0</v>
      </c>
      <c r="BC27" s="713">
        <f t="shared" si="34"/>
        <v>0</v>
      </c>
      <c r="BD27" s="713">
        <f t="shared" ref="BD27:CI27" si="35">SUMIF($C:$C,"59.1x",BD:BD)</f>
        <v>0</v>
      </c>
      <c r="BE27" s="713">
        <f t="shared" si="35"/>
        <v>0</v>
      </c>
      <c r="BF27" s="713">
        <f t="shared" si="35"/>
        <v>0</v>
      </c>
      <c r="BG27" s="713">
        <f t="shared" si="35"/>
        <v>0</v>
      </c>
      <c r="BH27" s="713">
        <f t="shared" si="35"/>
        <v>0</v>
      </c>
      <c r="BI27" s="713">
        <f t="shared" si="35"/>
        <v>0</v>
      </c>
      <c r="BJ27" s="713">
        <f t="shared" si="35"/>
        <v>0</v>
      </c>
      <c r="BK27" s="713">
        <f t="shared" si="35"/>
        <v>0</v>
      </c>
      <c r="BL27" s="713">
        <f t="shared" si="35"/>
        <v>0</v>
      </c>
      <c r="BM27" s="713">
        <f t="shared" si="35"/>
        <v>0</v>
      </c>
      <c r="BN27" s="713">
        <f t="shared" si="35"/>
        <v>0</v>
      </c>
      <c r="BO27" s="713">
        <f t="shared" si="35"/>
        <v>0</v>
      </c>
      <c r="BP27" s="713">
        <f t="shared" si="35"/>
        <v>0</v>
      </c>
      <c r="BQ27" s="713">
        <f t="shared" si="35"/>
        <v>0</v>
      </c>
      <c r="BR27" s="713">
        <f t="shared" si="35"/>
        <v>0</v>
      </c>
      <c r="BS27" s="713">
        <f t="shared" si="35"/>
        <v>0</v>
      </c>
      <c r="BT27" s="713">
        <f t="shared" si="35"/>
        <v>0</v>
      </c>
      <c r="BU27" s="713">
        <f t="shared" si="35"/>
        <v>0</v>
      </c>
      <c r="BV27" s="713">
        <f t="shared" si="35"/>
        <v>0</v>
      </c>
      <c r="BW27" s="713">
        <f t="shared" si="35"/>
        <v>0</v>
      </c>
      <c r="BX27" s="713">
        <f t="shared" si="35"/>
        <v>0</v>
      </c>
      <c r="BY27" s="713">
        <f t="shared" si="35"/>
        <v>0</v>
      </c>
      <c r="BZ27" s="713">
        <f t="shared" si="35"/>
        <v>0</v>
      </c>
      <c r="CA27" s="713">
        <f t="shared" si="35"/>
        <v>0</v>
      </c>
      <c r="CB27" s="713">
        <f t="shared" si="35"/>
        <v>0</v>
      </c>
      <c r="CC27" s="713">
        <f t="shared" si="35"/>
        <v>0</v>
      </c>
      <c r="CD27" s="713">
        <f t="shared" si="35"/>
        <v>0</v>
      </c>
      <c r="CE27" s="713">
        <f t="shared" si="35"/>
        <v>0</v>
      </c>
      <c r="CF27" s="713">
        <f t="shared" si="35"/>
        <v>0</v>
      </c>
      <c r="CG27" s="713">
        <f t="shared" si="35"/>
        <v>0</v>
      </c>
      <c r="CH27" s="713">
        <f t="shared" si="35"/>
        <v>0</v>
      </c>
      <c r="CI27" s="713">
        <f t="shared" si="35"/>
        <v>0</v>
      </c>
      <c r="CJ27" s="713">
        <f t="shared" ref="CJ27:DO27" si="36">SUMIF($C:$C,"59.1x",CJ:CJ)</f>
        <v>0</v>
      </c>
      <c r="CK27" s="713">
        <f t="shared" si="36"/>
        <v>0</v>
      </c>
      <c r="CL27" s="713">
        <f t="shared" si="36"/>
        <v>0</v>
      </c>
      <c r="CM27" s="713">
        <f t="shared" si="36"/>
        <v>0</v>
      </c>
      <c r="CN27" s="713">
        <f t="shared" si="36"/>
        <v>0</v>
      </c>
      <c r="CO27" s="713">
        <f t="shared" si="36"/>
        <v>0</v>
      </c>
      <c r="CP27" s="713">
        <f t="shared" si="36"/>
        <v>0</v>
      </c>
      <c r="CQ27" s="713">
        <f t="shared" si="36"/>
        <v>0</v>
      </c>
      <c r="CR27" s="713">
        <f t="shared" si="36"/>
        <v>0</v>
      </c>
      <c r="CS27" s="713">
        <f t="shared" si="36"/>
        <v>0</v>
      </c>
      <c r="CT27" s="713">
        <f t="shared" si="36"/>
        <v>0</v>
      </c>
      <c r="CU27" s="713">
        <f t="shared" si="36"/>
        <v>0</v>
      </c>
      <c r="CV27" s="713">
        <f t="shared" si="36"/>
        <v>0</v>
      </c>
      <c r="CW27" s="713">
        <f t="shared" si="36"/>
        <v>0</v>
      </c>
      <c r="CX27" s="713">
        <f t="shared" si="36"/>
        <v>0</v>
      </c>
      <c r="CY27" s="728">
        <f t="shared" si="36"/>
        <v>0</v>
      </c>
      <c r="CZ27" s="729">
        <f t="shared" si="36"/>
        <v>0</v>
      </c>
      <c r="DA27" s="729">
        <f t="shared" si="36"/>
        <v>0</v>
      </c>
      <c r="DB27" s="729">
        <f t="shared" si="36"/>
        <v>0</v>
      </c>
      <c r="DC27" s="729">
        <f t="shared" si="36"/>
        <v>0</v>
      </c>
      <c r="DD27" s="729">
        <f t="shared" si="36"/>
        <v>0</v>
      </c>
      <c r="DE27" s="729">
        <f t="shared" si="36"/>
        <v>0</v>
      </c>
      <c r="DF27" s="729">
        <f t="shared" si="36"/>
        <v>0</v>
      </c>
      <c r="DG27" s="729">
        <f t="shared" si="36"/>
        <v>0</v>
      </c>
      <c r="DH27" s="729">
        <f t="shared" si="36"/>
        <v>0</v>
      </c>
      <c r="DI27" s="729">
        <f t="shared" si="36"/>
        <v>0</v>
      </c>
      <c r="DJ27" s="729">
        <f t="shared" si="36"/>
        <v>0</v>
      </c>
      <c r="DK27" s="729">
        <f t="shared" si="36"/>
        <v>0</v>
      </c>
      <c r="DL27" s="729">
        <f t="shared" si="36"/>
        <v>0</v>
      </c>
      <c r="DM27" s="729">
        <f t="shared" si="36"/>
        <v>0</v>
      </c>
      <c r="DN27" s="729">
        <f t="shared" si="36"/>
        <v>0</v>
      </c>
      <c r="DO27" s="729">
        <f t="shared" si="36"/>
        <v>0</v>
      </c>
      <c r="DP27" s="729">
        <f t="shared" ref="DP27:DW27" si="37">SUMIF($C:$C,"59.1x",DP:DP)</f>
        <v>0</v>
      </c>
      <c r="DQ27" s="729">
        <f t="shared" si="37"/>
        <v>0</v>
      </c>
      <c r="DR27" s="729">
        <f t="shared" si="37"/>
        <v>0</v>
      </c>
      <c r="DS27" s="729">
        <f t="shared" si="37"/>
        <v>0</v>
      </c>
      <c r="DT27" s="729">
        <f t="shared" si="37"/>
        <v>0</v>
      </c>
      <c r="DU27" s="729">
        <f t="shared" si="37"/>
        <v>0</v>
      </c>
      <c r="DV27" s="729">
        <f t="shared" si="37"/>
        <v>0</v>
      </c>
      <c r="DW27" s="783">
        <f t="shared" si="37"/>
        <v>0</v>
      </c>
      <c r="DX27" s="719"/>
    </row>
    <row r="28" spans="2:128" x14ac:dyDescent="0.2">
      <c r="B28" s="721" t="s">
        <v>522</v>
      </c>
      <c r="C28" s="722" t="s">
        <v>523</v>
      </c>
      <c r="D28" s="715"/>
      <c r="E28" s="715"/>
      <c r="F28" s="715"/>
      <c r="G28" s="715"/>
      <c r="H28" s="715"/>
      <c r="I28" s="715"/>
      <c r="J28" s="715"/>
      <c r="K28" s="715"/>
      <c r="L28" s="715"/>
      <c r="M28" s="715"/>
      <c r="N28" s="715"/>
      <c r="O28" s="715"/>
      <c r="P28" s="715"/>
      <c r="Q28" s="715"/>
      <c r="R28" s="717"/>
      <c r="S28" s="782"/>
      <c r="T28" s="717"/>
      <c r="U28" s="782"/>
      <c r="V28" s="715"/>
      <c r="W28" s="715"/>
      <c r="X28" s="713">
        <f t="shared" ref="X28:BC28" si="38">SUMIF($C:$C,"59.2x",X:X)</f>
        <v>0</v>
      </c>
      <c r="Y28" s="713">
        <f t="shared" si="38"/>
        <v>0</v>
      </c>
      <c r="Z28" s="713">
        <f t="shared" si="38"/>
        <v>0</v>
      </c>
      <c r="AA28" s="713">
        <f t="shared" si="38"/>
        <v>0</v>
      </c>
      <c r="AB28" s="713">
        <f t="shared" si="38"/>
        <v>0</v>
      </c>
      <c r="AC28" s="713">
        <f t="shared" si="38"/>
        <v>0</v>
      </c>
      <c r="AD28" s="713">
        <f t="shared" si="38"/>
        <v>0</v>
      </c>
      <c r="AE28" s="713">
        <f t="shared" si="38"/>
        <v>0</v>
      </c>
      <c r="AF28" s="713">
        <f t="shared" si="38"/>
        <v>0</v>
      </c>
      <c r="AG28" s="713">
        <f t="shared" si="38"/>
        <v>0</v>
      </c>
      <c r="AH28" s="713">
        <f t="shared" si="38"/>
        <v>0</v>
      </c>
      <c r="AI28" s="713">
        <f t="shared" si="38"/>
        <v>0</v>
      </c>
      <c r="AJ28" s="713">
        <f t="shared" si="38"/>
        <v>0</v>
      </c>
      <c r="AK28" s="713">
        <f t="shared" si="38"/>
        <v>0</v>
      </c>
      <c r="AL28" s="713">
        <f t="shared" si="38"/>
        <v>0</v>
      </c>
      <c r="AM28" s="713">
        <f t="shared" si="38"/>
        <v>0</v>
      </c>
      <c r="AN28" s="713">
        <f t="shared" si="38"/>
        <v>0</v>
      </c>
      <c r="AO28" s="713">
        <f t="shared" si="38"/>
        <v>0</v>
      </c>
      <c r="AP28" s="713">
        <f t="shared" si="38"/>
        <v>0</v>
      </c>
      <c r="AQ28" s="713">
        <f t="shared" si="38"/>
        <v>0</v>
      </c>
      <c r="AR28" s="713">
        <f t="shared" si="38"/>
        <v>0</v>
      </c>
      <c r="AS28" s="713">
        <f t="shared" si="38"/>
        <v>0</v>
      </c>
      <c r="AT28" s="713">
        <f t="shared" si="38"/>
        <v>0</v>
      </c>
      <c r="AU28" s="713">
        <f t="shared" si="38"/>
        <v>0</v>
      </c>
      <c r="AV28" s="713">
        <f t="shared" si="38"/>
        <v>0</v>
      </c>
      <c r="AW28" s="713">
        <f t="shared" si="38"/>
        <v>0</v>
      </c>
      <c r="AX28" s="713">
        <f t="shared" si="38"/>
        <v>0</v>
      </c>
      <c r="AY28" s="713">
        <f t="shared" si="38"/>
        <v>0</v>
      </c>
      <c r="AZ28" s="713">
        <f t="shared" si="38"/>
        <v>0</v>
      </c>
      <c r="BA28" s="713">
        <f t="shared" si="38"/>
        <v>0</v>
      </c>
      <c r="BB28" s="713">
        <f t="shared" si="38"/>
        <v>0</v>
      </c>
      <c r="BC28" s="713">
        <f t="shared" si="38"/>
        <v>0</v>
      </c>
      <c r="BD28" s="713">
        <f t="shared" ref="BD28:CI28" si="39">SUMIF($C:$C,"59.2x",BD:BD)</f>
        <v>0</v>
      </c>
      <c r="BE28" s="713">
        <f t="shared" si="39"/>
        <v>0</v>
      </c>
      <c r="BF28" s="713">
        <f t="shared" si="39"/>
        <v>0</v>
      </c>
      <c r="BG28" s="713">
        <f t="shared" si="39"/>
        <v>0</v>
      </c>
      <c r="BH28" s="713">
        <f t="shared" si="39"/>
        <v>0</v>
      </c>
      <c r="BI28" s="713">
        <f t="shared" si="39"/>
        <v>0</v>
      </c>
      <c r="BJ28" s="713">
        <f t="shared" si="39"/>
        <v>0</v>
      </c>
      <c r="BK28" s="713">
        <f t="shared" si="39"/>
        <v>0</v>
      </c>
      <c r="BL28" s="713">
        <f t="shared" si="39"/>
        <v>0</v>
      </c>
      <c r="BM28" s="713">
        <f t="shared" si="39"/>
        <v>0</v>
      </c>
      <c r="BN28" s="713">
        <f t="shared" si="39"/>
        <v>0</v>
      </c>
      <c r="BO28" s="713">
        <f t="shared" si="39"/>
        <v>0</v>
      </c>
      <c r="BP28" s="713">
        <f t="shared" si="39"/>
        <v>0</v>
      </c>
      <c r="BQ28" s="713">
        <f t="shared" si="39"/>
        <v>0</v>
      </c>
      <c r="BR28" s="713">
        <f t="shared" si="39"/>
        <v>0</v>
      </c>
      <c r="BS28" s="713">
        <f t="shared" si="39"/>
        <v>0</v>
      </c>
      <c r="BT28" s="713">
        <f t="shared" si="39"/>
        <v>0</v>
      </c>
      <c r="BU28" s="713">
        <f t="shared" si="39"/>
        <v>0</v>
      </c>
      <c r="BV28" s="713">
        <f t="shared" si="39"/>
        <v>0</v>
      </c>
      <c r="BW28" s="713">
        <f t="shared" si="39"/>
        <v>0</v>
      </c>
      <c r="BX28" s="713">
        <f t="shared" si="39"/>
        <v>0</v>
      </c>
      <c r="BY28" s="713">
        <f t="shared" si="39"/>
        <v>0</v>
      </c>
      <c r="BZ28" s="713">
        <f t="shared" si="39"/>
        <v>0</v>
      </c>
      <c r="CA28" s="713">
        <f t="shared" si="39"/>
        <v>0</v>
      </c>
      <c r="CB28" s="713">
        <f t="shared" si="39"/>
        <v>0</v>
      </c>
      <c r="CC28" s="713">
        <f t="shared" si="39"/>
        <v>0</v>
      </c>
      <c r="CD28" s="713">
        <f t="shared" si="39"/>
        <v>0</v>
      </c>
      <c r="CE28" s="713">
        <f t="shared" si="39"/>
        <v>0</v>
      </c>
      <c r="CF28" s="713">
        <f t="shared" si="39"/>
        <v>0</v>
      </c>
      <c r="CG28" s="713">
        <f t="shared" si="39"/>
        <v>0</v>
      </c>
      <c r="CH28" s="713">
        <f t="shared" si="39"/>
        <v>0</v>
      </c>
      <c r="CI28" s="713">
        <f t="shared" si="39"/>
        <v>0</v>
      </c>
      <c r="CJ28" s="713">
        <f t="shared" ref="CJ28:DO28" si="40">SUMIF($C:$C,"59.2x",CJ:CJ)</f>
        <v>0</v>
      </c>
      <c r="CK28" s="713">
        <f t="shared" si="40"/>
        <v>0</v>
      </c>
      <c r="CL28" s="713">
        <f t="shared" si="40"/>
        <v>0</v>
      </c>
      <c r="CM28" s="713">
        <f t="shared" si="40"/>
        <v>0</v>
      </c>
      <c r="CN28" s="713">
        <f t="shared" si="40"/>
        <v>0</v>
      </c>
      <c r="CO28" s="713">
        <f t="shared" si="40"/>
        <v>0</v>
      </c>
      <c r="CP28" s="713">
        <f t="shared" si="40"/>
        <v>0</v>
      </c>
      <c r="CQ28" s="713">
        <f t="shared" si="40"/>
        <v>0</v>
      </c>
      <c r="CR28" s="713">
        <f t="shared" si="40"/>
        <v>0</v>
      </c>
      <c r="CS28" s="713">
        <f t="shared" si="40"/>
        <v>0</v>
      </c>
      <c r="CT28" s="713">
        <f t="shared" si="40"/>
        <v>0</v>
      </c>
      <c r="CU28" s="713">
        <f t="shared" si="40"/>
        <v>0</v>
      </c>
      <c r="CV28" s="713">
        <f t="shared" si="40"/>
        <v>0</v>
      </c>
      <c r="CW28" s="713">
        <f t="shared" si="40"/>
        <v>0</v>
      </c>
      <c r="CX28" s="713">
        <f t="shared" si="40"/>
        <v>0</v>
      </c>
      <c r="CY28" s="728">
        <f t="shared" si="40"/>
        <v>0</v>
      </c>
      <c r="CZ28" s="729">
        <f t="shared" si="40"/>
        <v>0</v>
      </c>
      <c r="DA28" s="729">
        <f t="shared" si="40"/>
        <v>0</v>
      </c>
      <c r="DB28" s="729">
        <f t="shared" si="40"/>
        <v>0</v>
      </c>
      <c r="DC28" s="729">
        <f t="shared" si="40"/>
        <v>0</v>
      </c>
      <c r="DD28" s="729">
        <f t="shared" si="40"/>
        <v>0</v>
      </c>
      <c r="DE28" s="729">
        <f t="shared" si="40"/>
        <v>0</v>
      </c>
      <c r="DF28" s="729">
        <f t="shared" si="40"/>
        <v>0</v>
      </c>
      <c r="DG28" s="729">
        <f t="shared" si="40"/>
        <v>0</v>
      </c>
      <c r="DH28" s="729">
        <f t="shared" si="40"/>
        <v>0</v>
      </c>
      <c r="DI28" s="729">
        <f t="shared" si="40"/>
        <v>0</v>
      </c>
      <c r="DJ28" s="729">
        <f t="shared" si="40"/>
        <v>0</v>
      </c>
      <c r="DK28" s="729">
        <f t="shared" si="40"/>
        <v>0</v>
      </c>
      <c r="DL28" s="729">
        <f t="shared" si="40"/>
        <v>0</v>
      </c>
      <c r="DM28" s="729">
        <f t="shared" si="40"/>
        <v>0</v>
      </c>
      <c r="DN28" s="729">
        <f t="shared" si="40"/>
        <v>0</v>
      </c>
      <c r="DO28" s="729">
        <f t="shared" si="40"/>
        <v>0</v>
      </c>
      <c r="DP28" s="729">
        <f t="shared" ref="DP28:DW28" si="41">SUMIF($C:$C,"59.2x",DP:DP)</f>
        <v>0</v>
      </c>
      <c r="DQ28" s="729">
        <f t="shared" si="41"/>
        <v>0</v>
      </c>
      <c r="DR28" s="729">
        <f t="shared" si="41"/>
        <v>0</v>
      </c>
      <c r="DS28" s="729">
        <f t="shared" si="41"/>
        <v>0</v>
      </c>
      <c r="DT28" s="729">
        <f t="shared" si="41"/>
        <v>0</v>
      </c>
      <c r="DU28" s="729">
        <f t="shared" si="41"/>
        <v>0</v>
      </c>
      <c r="DV28" s="729">
        <f t="shared" si="41"/>
        <v>0</v>
      </c>
      <c r="DW28" s="783">
        <f t="shared" si="41"/>
        <v>0</v>
      </c>
      <c r="DX28" s="719"/>
    </row>
    <row r="29" spans="2:128" x14ac:dyDescent="0.2">
      <c r="B29" s="784" t="s">
        <v>524</v>
      </c>
      <c r="C29" s="785" t="s">
        <v>525</v>
      </c>
      <c r="D29" s="715"/>
      <c r="E29" s="715"/>
      <c r="F29" s="715"/>
      <c r="G29" s="715"/>
      <c r="H29" s="715"/>
      <c r="I29" s="715"/>
      <c r="J29" s="715"/>
      <c r="K29" s="715"/>
      <c r="L29" s="715"/>
      <c r="M29" s="715"/>
      <c r="N29" s="715"/>
      <c r="O29" s="715"/>
      <c r="P29" s="715"/>
      <c r="Q29" s="715"/>
      <c r="R29" s="717"/>
      <c r="S29" s="782"/>
      <c r="T29" s="717"/>
      <c r="U29" s="786"/>
      <c r="V29" s="713"/>
      <c r="W29" s="713"/>
      <c r="X29" s="713"/>
      <c r="Y29" s="713"/>
      <c r="Z29" s="713"/>
      <c r="AA29" s="713"/>
      <c r="AB29" s="713"/>
      <c r="AC29" s="713"/>
      <c r="AD29" s="713"/>
      <c r="AE29" s="713"/>
      <c r="AF29" s="713"/>
      <c r="AG29" s="713"/>
      <c r="AH29" s="713"/>
      <c r="AI29" s="713"/>
      <c r="AJ29" s="713"/>
      <c r="AK29" s="713"/>
      <c r="AL29" s="713"/>
      <c r="AM29" s="713"/>
      <c r="AN29" s="713"/>
      <c r="AO29" s="713"/>
      <c r="AP29" s="713"/>
      <c r="AQ29" s="713"/>
      <c r="AR29" s="713"/>
      <c r="AS29" s="713"/>
      <c r="AT29" s="713"/>
      <c r="AU29" s="713"/>
      <c r="AV29" s="713"/>
      <c r="AW29" s="713"/>
      <c r="AX29" s="713"/>
      <c r="AY29" s="713"/>
      <c r="AZ29" s="713"/>
      <c r="BA29" s="713"/>
      <c r="BB29" s="713"/>
      <c r="BC29" s="713"/>
      <c r="BD29" s="713"/>
      <c r="BE29" s="713"/>
      <c r="BF29" s="713"/>
      <c r="BG29" s="713"/>
      <c r="BH29" s="713"/>
      <c r="BI29" s="713"/>
      <c r="BJ29" s="713"/>
      <c r="BK29" s="713"/>
      <c r="BL29" s="713"/>
      <c r="BM29" s="713"/>
      <c r="BN29" s="713"/>
      <c r="BO29" s="713"/>
      <c r="BP29" s="713"/>
      <c r="BQ29" s="713"/>
      <c r="BR29" s="713"/>
      <c r="BS29" s="713"/>
      <c r="BT29" s="713"/>
      <c r="BU29" s="713"/>
      <c r="BV29" s="713"/>
      <c r="BW29" s="713"/>
      <c r="BX29" s="713"/>
      <c r="BY29" s="713"/>
      <c r="BZ29" s="713"/>
      <c r="CA29" s="713"/>
      <c r="CB29" s="713"/>
      <c r="CC29" s="713"/>
      <c r="CD29" s="713"/>
      <c r="CE29" s="713"/>
      <c r="CF29" s="713"/>
      <c r="CG29" s="713"/>
      <c r="CH29" s="713"/>
      <c r="CI29" s="713"/>
      <c r="CJ29" s="713"/>
      <c r="CK29" s="713"/>
      <c r="CL29" s="713"/>
      <c r="CM29" s="713"/>
      <c r="CN29" s="713"/>
      <c r="CO29" s="713"/>
      <c r="CP29" s="713"/>
      <c r="CQ29" s="713"/>
      <c r="CR29" s="713"/>
      <c r="CS29" s="713"/>
      <c r="CT29" s="713"/>
      <c r="CU29" s="713"/>
      <c r="CV29" s="713"/>
      <c r="CW29" s="713"/>
      <c r="CX29" s="713"/>
      <c r="CY29" s="728"/>
      <c r="CZ29" s="729"/>
      <c r="DA29" s="729"/>
      <c r="DB29" s="729"/>
      <c r="DC29" s="729"/>
      <c r="DD29" s="729"/>
      <c r="DE29" s="729"/>
      <c r="DF29" s="729"/>
      <c r="DG29" s="729"/>
      <c r="DH29" s="729"/>
      <c r="DI29" s="729"/>
      <c r="DJ29" s="729"/>
      <c r="DK29" s="729"/>
      <c r="DL29" s="729"/>
      <c r="DM29" s="729"/>
      <c r="DN29" s="729"/>
      <c r="DO29" s="729"/>
      <c r="DP29" s="729"/>
      <c r="DQ29" s="729"/>
      <c r="DR29" s="729"/>
      <c r="DS29" s="729"/>
      <c r="DT29" s="729"/>
      <c r="DU29" s="729"/>
      <c r="DV29" s="729"/>
      <c r="DW29" s="783"/>
      <c r="DX29" s="719"/>
    </row>
    <row r="30" spans="2:128" x14ac:dyDescent="0.2">
      <c r="B30" s="721" t="s">
        <v>526</v>
      </c>
      <c r="C30" s="722" t="s">
        <v>527</v>
      </c>
      <c r="D30" s="715"/>
      <c r="E30" s="715"/>
      <c r="F30" s="715"/>
      <c r="G30" s="715"/>
      <c r="H30" s="715"/>
      <c r="I30" s="715"/>
      <c r="J30" s="715"/>
      <c r="K30" s="715"/>
      <c r="L30" s="715"/>
      <c r="M30" s="715"/>
      <c r="N30" s="715"/>
      <c r="O30" s="715"/>
      <c r="P30" s="715"/>
      <c r="Q30" s="715"/>
      <c r="R30" s="717"/>
      <c r="S30" s="782"/>
      <c r="T30" s="717"/>
      <c r="U30" s="782"/>
      <c r="V30" s="715"/>
      <c r="W30" s="715"/>
      <c r="X30" s="713">
        <f t="shared" ref="X30:BC30" si="42">SUMIF($C:$C,"60.1x",X:X)</f>
        <v>0</v>
      </c>
      <c r="Y30" s="713">
        <f t="shared" si="42"/>
        <v>0</v>
      </c>
      <c r="Z30" s="713">
        <f t="shared" si="42"/>
        <v>0</v>
      </c>
      <c r="AA30" s="713">
        <f t="shared" si="42"/>
        <v>0</v>
      </c>
      <c r="AB30" s="713">
        <f t="shared" si="42"/>
        <v>0</v>
      </c>
      <c r="AC30" s="713">
        <f t="shared" si="42"/>
        <v>0</v>
      </c>
      <c r="AD30" s="713">
        <f t="shared" si="42"/>
        <v>0</v>
      </c>
      <c r="AE30" s="713">
        <f t="shared" si="42"/>
        <v>0</v>
      </c>
      <c r="AF30" s="713">
        <f t="shared" si="42"/>
        <v>0</v>
      </c>
      <c r="AG30" s="713">
        <f t="shared" si="42"/>
        <v>0</v>
      </c>
      <c r="AH30" s="713">
        <f t="shared" si="42"/>
        <v>0</v>
      </c>
      <c r="AI30" s="713">
        <f t="shared" si="42"/>
        <v>0</v>
      </c>
      <c r="AJ30" s="713">
        <f t="shared" si="42"/>
        <v>0</v>
      </c>
      <c r="AK30" s="713">
        <f t="shared" si="42"/>
        <v>0</v>
      </c>
      <c r="AL30" s="713">
        <f t="shared" si="42"/>
        <v>0</v>
      </c>
      <c r="AM30" s="713">
        <f t="shared" si="42"/>
        <v>0</v>
      </c>
      <c r="AN30" s="713">
        <f t="shared" si="42"/>
        <v>0</v>
      </c>
      <c r="AO30" s="713">
        <f t="shared" si="42"/>
        <v>0</v>
      </c>
      <c r="AP30" s="713">
        <f t="shared" si="42"/>
        <v>0</v>
      </c>
      <c r="AQ30" s="713">
        <f t="shared" si="42"/>
        <v>0</v>
      </c>
      <c r="AR30" s="713">
        <f t="shared" si="42"/>
        <v>0</v>
      </c>
      <c r="AS30" s="713">
        <f t="shared" si="42"/>
        <v>0</v>
      </c>
      <c r="AT30" s="713">
        <f t="shared" si="42"/>
        <v>0</v>
      </c>
      <c r="AU30" s="713">
        <f t="shared" si="42"/>
        <v>0</v>
      </c>
      <c r="AV30" s="713">
        <f t="shared" si="42"/>
        <v>0</v>
      </c>
      <c r="AW30" s="713">
        <f t="shared" si="42"/>
        <v>0</v>
      </c>
      <c r="AX30" s="713">
        <f t="shared" si="42"/>
        <v>0</v>
      </c>
      <c r="AY30" s="713">
        <f t="shared" si="42"/>
        <v>0</v>
      </c>
      <c r="AZ30" s="713">
        <f t="shared" si="42"/>
        <v>0</v>
      </c>
      <c r="BA30" s="713">
        <f t="shared" si="42"/>
        <v>0</v>
      </c>
      <c r="BB30" s="713">
        <f t="shared" si="42"/>
        <v>0</v>
      </c>
      <c r="BC30" s="713">
        <f t="shared" si="42"/>
        <v>0</v>
      </c>
      <c r="BD30" s="713">
        <f t="shared" ref="BD30:CI30" si="43">SUMIF($C:$C,"60.1x",BD:BD)</f>
        <v>0</v>
      </c>
      <c r="BE30" s="713">
        <f t="shared" si="43"/>
        <v>0</v>
      </c>
      <c r="BF30" s="713">
        <f t="shared" si="43"/>
        <v>0</v>
      </c>
      <c r="BG30" s="713">
        <f t="shared" si="43"/>
        <v>0</v>
      </c>
      <c r="BH30" s="713">
        <f t="shared" si="43"/>
        <v>0</v>
      </c>
      <c r="BI30" s="713">
        <f t="shared" si="43"/>
        <v>0</v>
      </c>
      <c r="BJ30" s="713">
        <f t="shared" si="43"/>
        <v>0</v>
      </c>
      <c r="BK30" s="713">
        <f t="shared" si="43"/>
        <v>0</v>
      </c>
      <c r="BL30" s="713">
        <f t="shared" si="43"/>
        <v>0</v>
      </c>
      <c r="BM30" s="713">
        <f t="shared" si="43"/>
        <v>0</v>
      </c>
      <c r="BN30" s="713">
        <f t="shared" si="43"/>
        <v>0</v>
      </c>
      <c r="BO30" s="713">
        <f t="shared" si="43"/>
        <v>0</v>
      </c>
      <c r="BP30" s="713">
        <f t="shared" si="43"/>
        <v>0</v>
      </c>
      <c r="BQ30" s="713">
        <f t="shared" si="43"/>
        <v>0</v>
      </c>
      <c r="BR30" s="713">
        <f t="shared" si="43"/>
        <v>0</v>
      </c>
      <c r="BS30" s="713">
        <f t="shared" si="43"/>
        <v>0</v>
      </c>
      <c r="BT30" s="713">
        <f t="shared" si="43"/>
        <v>0</v>
      </c>
      <c r="BU30" s="713">
        <f t="shared" si="43"/>
        <v>0</v>
      </c>
      <c r="BV30" s="713">
        <f t="shared" si="43"/>
        <v>0</v>
      </c>
      <c r="BW30" s="713">
        <f t="shared" si="43"/>
        <v>0</v>
      </c>
      <c r="BX30" s="713">
        <f t="shared" si="43"/>
        <v>0</v>
      </c>
      <c r="BY30" s="713">
        <f t="shared" si="43"/>
        <v>0</v>
      </c>
      <c r="BZ30" s="713">
        <f t="shared" si="43"/>
        <v>0</v>
      </c>
      <c r="CA30" s="713">
        <f t="shared" si="43"/>
        <v>0</v>
      </c>
      <c r="CB30" s="713">
        <f t="shared" si="43"/>
        <v>0</v>
      </c>
      <c r="CC30" s="713">
        <f t="shared" si="43"/>
        <v>0</v>
      </c>
      <c r="CD30" s="713">
        <f t="shared" si="43"/>
        <v>0</v>
      </c>
      <c r="CE30" s="713">
        <f t="shared" si="43"/>
        <v>0</v>
      </c>
      <c r="CF30" s="713">
        <f t="shared" si="43"/>
        <v>0</v>
      </c>
      <c r="CG30" s="713">
        <f t="shared" si="43"/>
        <v>0</v>
      </c>
      <c r="CH30" s="713">
        <f t="shared" si="43"/>
        <v>0</v>
      </c>
      <c r="CI30" s="713">
        <f t="shared" si="43"/>
        <v>0</v>
      </c>
      <c r="CJ30" s="713">
        <f t="shared" ref="CJ30:DO30" si="44">SUMIF($C:$C,"60.1x",CJ:CJ)</f>
        <v>0</v>
      </c>
      <c r="CK30" s="713">
        <f t="shared" si="44"/>
        <v>0</v>
      </c>
      <c r="CL30" s="713">
        <f t="shared" si="44"/>
        <v>0</v>
      </c>
      <c r="CM30" s="713">
        <f t="shared" si="44"/>
        <v>0</v>
      </c>
      <c r="CN30" s="713">
        <f t="shared" si="44"/>
        <v>0</v>
      </c>
      <c r="CO30" s="713">
        <f t="shared" si="44"/>
        <v>0</v>
      </c>
      <c r="CP30" s="713">
        <f t="shared" si="44"/>
        <v>0</v>
      </c>
      <c r="CQ30" s="713">
        <f t="shared" si="44"/>
        <v>0</v>
      </c>
      <c r="CR30" s="713">
        <f t="shared" si="44"/>
        <v>0</v>
      </c>
      <c r="CS30" s="713">
        <f t="shared" si="44"/>
        <v>0</v>
      </c>
      <c r="CT30" s="713">
        <f t="shared" si="44"/>
        <v>0</v>
      </c>
      <c r="CU30" s="713">
        <f t="shared" si="44"/>
        <v>0</v>
      </c>
      <c r="CV30" s="713">
        <f t="shared" si="44"/>
        <v>0</v>
      </c>
      <c r="CW30" s="713">
        <f t="shared" si="44"/>
        <v>0</v>
      </c>
      <c r="CX30" s="713">
        <f t="shared" si="44"/>
        <v>0</v>
      </c>
      <c r="CY30" s="728">
        <f t="shared" si="44"/>
        <v>0</v>
      </c>
      <c r="CZ30" s="729">
        <f t="shared" si="44"/>
        <v>0</v>
      </c>
      <c r="DA30" s="729">
        <f t="shared" si="44"/>
        <v>0</v>
      </c>
      <c r="DB30" s="729">
        <f t="shared" si="44"/>
        <v>0</v>
      </c>
      <c r="DC30" s="729">
        <f t="shared" si="44"/>
        <v>0</v>
      </c>
      <c r="DD30" s="729">
        <f t="shared" si="44"/>
        <v>0</v>
      </c>
      <c r="DE30" s="729">
        <f t="shared" si="44"/>
        <v>0</v>
      </c>
      <c r="DF30" s="729">
        <f t="shared" si="44"/>
        <v>0</v>
      </c>
      <c r="DG30" s="729">
        <f t="shared" si="44"/>
        <v>0</v>
      </c>
      <c r="DH30" s="729">
        <f t="shared" si="44"/>
        <v>0</v>
      </c>
      <c r="DI30" s="729">
        <f t="shared" si="44"/>
        <v>0</v>
      </c>
      <c r="DJ30" s="729">
        <f t="shared" si="44"/>
        <v>0</v>
      </c>
      <c r="DK30" s="729">
        <f t="shared" si="44"/>
        <v>0</v>
      </c>
      <c r="DL30" s="729">
        <f t="shared" si="44"/>
        <v>0</v>
      </c>
      <c r="DM30" s="729">
        <f t="shared" si="44"/>
        <v>0</v>
      </c>
      <c r="DN30" s="729">
        <f t="shared" si="44"/>
        <v>0</v>
      </c>
      <c r="DO30" s="729">
        <f t="shared" si="44"/>
        <v>0</v>
      </c>
      <c r="DP30" s="729">
        <f t="shared" ref="DP30:DW30" si="45">SUMIF($C:$C,"60.1x",DP:DP)</f>
        <v>0</v>
      </c>
      <c r="DQ30" s="729">
        <f t="shared" si="45"/>
        <v>0</v>
      </c>
      <c r="DR30" s="729">
        <f t="shared" si="45"/>
        <v>0</v>
      </c>
      <c r="DS30" s="729">
        <f t="shared" si="45"/>
        <v>0</v>
      </c>
      <c r="DT30" s="729">
        <f t="shared" si="45"/>
        <v>0</v>
      </c>
      <c r="DU30" s="729">
        <f t="shared" si="45"/>
        <v>0</v>
      </c>
      <c r="DV30" s="729">
        <f t="shared" si="45"/>
        <v>0</v>
      </c>
      <c r="DW30" s="783">
        <f t="shared" si="45"/>
        <v>0</v>
      </c>
      <c r="DX30" s="719"/>
    </row>
    <row r="31" spans="2:128" x14ac:dyDescent="0.2">
      <c r="B31" s="721" t="s">
        <v>528</v>
      </c>
      <c r="C31" s="722" t="s">
        <v>529</v>
      </c>
      <c r="D31" s="715"/>
      <c r="E31" s="715"/>
      <c r="F31" s="715"/>
      <c r="G31" s="715"/>
      <c r="H31" s="715"/>
      <c r="I31" s="715"/>
      <c r="J31" s="715"/>
      <c r="K31" s="715"/>
      <c r="L31" s="715"/>
      <c r="M31" s="715"/>
      <c r="N31" s="715"/>
      <c r="O31" s="715"/>
      <c r="P31" s="715"/>
      <c r="Q31" s="715"/>
      <c r="R31" s="717"/>
      <c r="S31" s="782"/>
      <c r="T31" s="717"/>
      <c r="U31" s="782"/>
      <c r="V31" s="715"/>
      <c r="W31" s="715"/>
      <c r="X31" s="713">
        <f t="shared" ref="X31:BC31" si="46">SUMIF($C:$C,"60.2x",X:X)</f>
        <v>0</v>
      </c>
      <c r="Y31" s="713">
        <f t="shared" si="46"/>
        <v>0</v>
      </c>
      <c r="Z31" s="713">
        <f t="shared" si="46"/>
        <v>0</v>
      </c>
      <c r="AA31" s="713">
        <f t="shared" si="46"/>
        <v>0</v>
      </c>
      <c r="AB31" s="713">
        <f t="shared" si="46"/>
        <v>0</v>
      </c>
      <c r="AC31" s="713">
        <f t="shared" si="46"/>
        <v>0</v>
      </c>
      <c r="AD31" s="713">
        <f t="shared" si="46"/>
        <v>0</v>
      </c>
      <c r="AE31" s="713">
        <f t="shared" si="46"/>
        <v>0</v>
      </c>
      <c r="AF31" s="713">
        <f t="shared" si="46"/>
        <v>0</v>
      </c>
      <c r="AG31" s="713">
        <f t="shared" si="46"/>
        <v>0</v>
      </c>
      <c r="AH31" s="713">
        <f t="shared" si="46"/>
        <v>0</v>
      </c>
      <c r="AI31" s="713">
        <f t="shared" si="46"/>
        <v>0</v>
      </c>
      <c r="AJ31" s="713">
        <f t="shared" si="46"/>
        <v>0</v>
      </c>
      <c r="AK31" s="713">
        <f t="shared" si="46"/>
        <v>0</v>
      </c>
      <c r="AL31" s="713">
        <f t="shared" si="46"/>
        <v>0</v>
      </c>
      <c r="AM31" s="713">
        <f t="shared" si="46"/>
        <v>0</v>
      </c>
      <c r="AN31" s="713">
        <f t="shared" si="46"/>
        <v>0</v>
      </c>
      <c r="AO31" s="713">
        <f t="shared" si="46"/>
        <v>0</v>
      </c>
      <c r="AP31" s="713">
        <f t="shared" si="46"/>
        <v>0</v>
      </c>
      <c r="AQ31" s="713">
        <f t="shared" si="46"/>
        <v>0</v>
      </c>
      <c r="AR31" s="713">
        <f t="shared" si="46"/>
        <v>0</v>
      </c>
      <c r="AS31" s="713">
        <f t="shared" si="46"/>
        <v>0</v>
      </c>
      <c r="AT31" s="713">
        <f t="shared" si="46"/>
        <v>0</v>
      </c>
      <c r="AU31" s="713">
        <f t="shared" si="46"/>
        <v>0</v>
      </c>
      <c r="AV31" s="713">
        <f t="shared" si="46"/>
        <v>0</v>
      </c>
      <c r="AW31" s="713">
        <f t="shared" si="46"/>
        <v>0</v>
      </c>
      <c r="AX31" s="713">
        <f t="shared" si="46"/>
        <v>0</v>
      </c>
      <c r="AY31" s="713">
        <f t="shared" si="46"/>
        <v>0</v>
      </c>
      <c r="AZ31" s="713">
        <f t="shared" si="46"/>
        <v>0</v>
      </c>
      <c r="BA31" s="713">
        <f t="shared" si="46"/>
        <v>0</v>
      </c>
      <c r="BB31" s="713">
        <f t="shared" si="46"/>
        <v>0</v>
      </c>
      <c r="BC31" s="713">
        <f t="shared" si="46"/>
        <v>0</v>
      </c>
      <c r="BD31" s="713">
        <f t="shared" ref="BD31:CI31" si="47">SUMIF($C:$C,"60.2x",BD:BD)</f>
        <v>0</v>
      </c>
      <c r="BE31" s="713">
        <f t="shared" si="47"/>
        <v>0</v>
      </c>
      <c r="BF31" s="713">
        <f t="shared" si="47"/>
        <v>0</v>
      </c>
      <c r="BG31" s="713">
        <f t="shared" si="47"/>
        <v>0</v>
      </c>
      <c r="BH31" s="713">
        <f t="shared" si="47"/>
        <v>0</v>
      </c>
      <c r="BI31" s="713">
        <f t="shared" si="47"/>
        <v>0</v>
      </c>
      <c r="BJ31" s="713">
        <f t="shared" si="47"/>
        <v>0</v>
      </c>
      <c r="BK31" s="713">
        <f t="shared" si="47"/>
        <v>0</v>
      </c>
      <c r="BL31" s="713">
        <f t="shared" si="47"/>
        <v>0</v>
      </c>
      <c r="BM31" s="713">
        <f t="shared" si="47"/>
        <v>0</v>
      </c>
      <c r="BN31" s="713">
        <f t="shared" si="47"/>
        <v>0</v>
      </c>
      <c r="BO31" s="713">
        <f t="shared" si="47"/>
        <v>0</v>
      </c>
      <c r="BP31" s="713">
        <f t="shared" si="47"/>
        <v>0</v>
      </c>
      <c r="BQ31" s="713">
        <f t="shared" si="47"/>
        <v>0</v>
      </c>
      <c r="BR31" s="713">
        <f t="shared" si="47"/>
        <v>0</v>
      </c>
      <c r="BS31" s="713">
        <f t="shared" si="47"/>
        <v>0</v>
      </c>
      <c r="BT31" s="713">
        <f t="shared" si="47"/>
        <v>0</v>
      </c>
      <c r="BU31" s="713">
        <f t="shared" si="47"/>
        <v>0</v>
      </c>
      <c r="BV31" s="713">
        <f t="shared" si="47"/>
        <v>0</v>
      </c>
      <c r="BW31" s="713">
        <f t="shared" si="47"/>
        <v>0</v>
      </c>
      <c r="BX31" s="713">
        <f t="shared" si="47"/>
        <v>0</v>
      </c>
      <c r="BY31" s="713">
        <f t="shared" si="47"/>
        <v>0</v>
      </c>
      <c r="BZ31" s="713">
        <f t="shared" si="47"/>
        <v>0</v>
      </c>
      <c r="CA31" s="713">
        <f t="shared" si="47"/>
        <v>0</v>
      </c>
      <c r="CB31" s="713">
        <f t="shared" si="47"/>
        <v>0</v>
      </c>
      <c r="CC31" s="713">
        <f t="shared" si="47"/>
        <v>0</v>
      </c>
      <c r="CD31" s="713">
        <f t="shared" si="47"/>
        <v>0</v>
      </c>
      <c r="CE31" s="713">
        <f t="shared" si="47"/>
        <v>0</v>
      </c>
      <c r="CF31" s="713">
        <f t="shared" si="47"/>
        <v>0</v>
      </c>
      <c r="CG31" s="713">
        <f t="shared" si="47"/>
        <v>0</v>
      </c>
      <c r="CH31" s="713">
        <f t="shared" si="47"/>
        <v>0</v>
      </c>
      <c r="CI31" s="713">
        <f t="shared" si="47"/>
        <v>0</v>
      </c>
      <c r="CJ31" s="713">
        <f t="shared" ref="CJ31:DO31" si="48">SUMIF($C:$C,"60.2x",CJ:CJ)</f>
        <v>0</v>
      </c>
      <c r="CK31" s="713">
        <f t="shared" si="48"/>
        <v>0</v>
      </c>
      <c r="CL31" s="713">
        <f t="shared" si="48"/>
        <v>0</v>
      </c>
      <c r="CM31" s="713">
        <f t="shared" si="48"/>
        <v>0</v>
      </c>
      <c r="CN31" s="713">
        <f t="shared" si="48"/>
        <v>0</v>
      </c>
      <c r="CO31" s="713">
        <f t="shared" si="48"/>
        <v>0</v>
      </c>
      <c r="CP31" s="713">
        <f t="shared" si="48"/>
        <v>0</v>
      </c>
      <c r="CQ31" s="713">
        <f t="shared" si="48"/>
        <v>0</v>
      </c>
      <c r="CR31" s="713">
        <f t="shared" si="48"/>
        <v>0</v>
      </c>
      <c r="CS31" s="713">
        <f t="shared" si="48"/>
        <v>0</v>
      </c>
      <c r="CT31" s="713">
        <f t="shared" si="48"/>
        <v>0</v>
      </c>
      <c r="CU31" s="713">
        <f t="shared" si="48"/>
        <v>0</v>
      </c>
      <c r="CV31" s="713">
        <f t="shared" si="48"/>
        <v>0</v>
      </c>
      <c r="CW31" s="713">
        <f t="shared" si="48"/>
        <v>0</v>
      </c>
      <c r="CX31" s="713">
        <f t="shared" si="48"/>
        <v>0</v>
      </c>
      <c r="CY31" s="728">
        <f t="shared" si="48"/>
        <v>0</v>
      </c>
      <c r="CZ31" s="729">
        <f t="shared" si="48"/>
        <v>0</v>
      </c>
      <c r="DA31" s="729">
        <f t="shared" si="48"/>
        <v>0</v>
      </c>
      <c r="DB31" s="729">
        <f t="shared" si="48"/>
        <v>0</v>
      </c>
      <c r="DC31" s="729">
        <f t="shared" si="48"/>
        <v>0</v>
      </c>
      <c r="DD31" s="729">
        <f t="shared" si="48"/>
        <v>0</v>
      </c>
      <c r="DE31" s="729">
        <f t="shared" si="48"/>
        <v>0</v>
      </c>
      <c r="DF31" s="729">
        <f t="shared" si="48"/>
        <v>0</v>
      </c>
      <c r="DG31" s="729">
        <f t="shared" si="48"/>
        <v>0</v>
      </c>
      <c r="DH31" s="729">
        <f t="shared" si="48"/>
        <v>0</v>
      </c>
      <c r="DI31" s="729">
        <f t="shared" si="48"/>
        <v>0</v>
      </c>
      <c r="DJ31" s="729">
        <f t="shared" si="48"/>
        <v>0</v>
      </c>
      <c r="DK31" s="729">
        <f t="shared" si="48"/>
        <v>0</v>
      </c>
      <c r="DL31" s="729">
        <f t="shared" si="48"/>
        <v>0</v>
      </c>
      <c r="DM31" s="729">
        <f t="shared" si="48"/>
        <v>0</v>
      </c>
      <c r="DN31" s="729">
        <f t="shared" si="48"/>
        <v>0</v>
      </c>
      <c r="DO31" s="729">
        <f t="shared" si="48"/>
        <v>0</v>
      </c>
      <c r="DP31" s="729">
        <f t="shared" ref="DP31:DW31" si="49">SUMIF($C:$C,"60.2x",DP:DP)</f>
        <v>0</v>
      </c>
      <c r="DQ31" s="729">
        <f t="shared" si="49"/>
        <v>0</v>
      </c>
      <c r="DR31" s="729">
        <f t="shared" si="49"/>
        <v>0</v>
      </c>
      <c r="DS31" s="729">
        <f t="shared" si="49"/>
        <v>0</v>
      </c>
      <c r="DT31" s="729">
        <f t="shared" si="49"/>
        <v>0</v>
      </c>
      <c r="DU31" s="729">
        <f t="shared" si="49"/>
        <v>0</v>
      </c>
      <c r="DV31" s="729">
        <f t="shared" si="49"/>
        <v>0</v>
      </c>
      <c r="DW31" s="783">
        <f t="shared" si="49"/>
        <v>0</v>
      </c>
      <c r="DX31" s="719"/>
    </row>
    <row r="32" spans="2:128" ht="15.75" x14ac:dyDescent="0.25">
      <c r="B32" s="784" t="s">
        <v>530</v>
      </c>
      <c r="C32" s="785" t="s">
        <v>531</v>
      </c>
      <c r="D32" s="715"/>
      <c r="E32" s="715"/>
      <c r="F32" s="715"/>
      <c r="G32" s="715"/>
      <c r="H32" s="715"/>
      <c r="I32" s="715"/>
      <c r="J32" s="715"/>
      <c r="K32" s="715"/>
      <c r="L32" s="715"/>
      <c r="M32" s="715"/>
      <c r="N32" s="715"/>
      <c r="O32" s="715"/>
      <c r="P32" s="715"/>
      <c r="Q32" s="715"/>
      <c r="R32" s="717"/>
      <c r="S32" s="782"/>
      <c r="T32" s="717"/>
      <c r="U32" s="786"/>
      <c r="V32" s="713"/>
      <c r="W32" s="713"/>
      <c r="X32" s="787"/>
      <c r="Y32" s="787"/>
      <c r="Z32" s="787"/>
      <c r="AA32" s="787"/>
      <c r="AB32" s="787"/>
      <c r="AC32" s="787"/>
      <c r="AD32" s="787"/>
      <c r="AE32" s="787"/>
      <c r="AF32" s="787"/>
      <c r="AG32" s="787"/>
      <c r="AH32" s="787"/>
      <c r="AI32" s="787"/>
      <c r="AJ32" s="787"/>
      <c r="AK32" s="787"/>
      <c r="AL32" s="787"/>
      <c r="AM32" s="787"/>
      <c r="AN32" s="787"/>
      <c r="AO32" s="787"/>
      <c r="AP32" s="787"/>
      <c r="AQ32" s="787"/>
      <c r="AR32" s="787"/>
      <c r="AS32" s="787"/>
      <c r="AT32" s="787"/>
      <c r="AU32" s="787"/>
      <c r="AV32" s="787"/>
      <c r="AW32" s="787"/>
      <c r="AX32" s="787"/>
      <c r="AY32" s="787"/>
      <c r="AZ32" s="787"/>
      <c r="BA32" s="787"/>
      <c r="BB32" s="787"/>
      <c r="BC32" s="787"/>
      <c r="BD32" s="787"/>
      <c r="BE32" s="787"/>
      <c r="BF32" s="787"/>
      <c r="BG32" s="787"/>
      <c r="BH32" s="787"/>
      <c r="BI32" s="787"/>
      <c r="BJ32" s="787"/>
      <c r="BK32" s="787"/>
      <c r="BL32" s="787"/>
      <c r="BM32" s="787"/>
      <c r="BN32" s="787"/>
      <c r="BO32" s="787"/>
      <c r="BP32" s="787"/>
      <c r="BQ32" s="787"/>
      <c r="BR32" s="787"/>
      <c r="BS32" s="787"/>
      <c r="BT32" s="787"/>
      <c r="BU32" s="787"/>
      <c r="BV32" s="787"/>
      <c r="BW32" s="787"/>
      <c r="BX32" s="787"/>
      <c r="BY32" s="787"/>
      <c r="BZ32" s="787"/>
      <c r="CA32" s="787"/>
      <c r="CB32" s="787"/>
      <c r="CC32" s="787"/>
      <c r="CD32" s="787"/>
      <c r="CE32" s="787"/>
      <c r="CF32" s="787"/>
      <c r="CG32" s="787"/>
      <c r="CH32" s="787"/>
      <c r="CI32" s="787"/>
      <c r="CJ32" s="787"/>
      <c r="CK32" s="787"/>
      <c r="CL32" s="787"/>
      <c r="CM32" s="787"/>
      <c r="CN32" s="787"/>
      <c r="CO32" s="787"/>
      <c r="CP32" s="787"/>
      <c r="CQ32" s="787"/>
      <c r="CR32" s="787"/>
      <c r="CS32" s="787"/>
      <c r="CT32" s="787"/>
      <c r="CU32" s="787"/>
      <c r="CV32" s="787"/>
      <c r="CW32" s="787"/>
      <c r="CX32" s="787"/>
      <c r="CY32" s="788"/>
      <c r="CZ32" s="789"/>
      <c r="DA32" s="789"/>
      <c r="DB32" s="789"/>
      <c r="DC32" s="789"/>
      <c r="DD32" s="789"/>
      <c r="DE32" s="789"/>
      <c r="DF32" s="789"/>
      <c r="DG32" s="789"/>
      <c r="DH32" s="789"/>
      <c r="DI32" s="789"/>
      <c r="DJ32" s="789"/>
      <c r="DK32" s="789"/>
      <c r="DL32" s="789"/>
      <c r="DM32" s="789"/>
      <c r="DN32" s="789"/>
      <c r="DO32" s="789"/>
      <c r="DP32" s="789"/>
      <c r="DQ32" s="789"/>
      <c r="DR32" s="789"/>
      <c r="DS32" s="789"/>
      <c r="DT32" s="789"/>
      <c r="DU32" s="789"/>
      <c r="DV32" s="789"/>
      <c r="DW32" s="790"/>
      <c r="DX32" s="719"/>
    </row>
    <row r="33" spans="2:128" x14ac:dyDescent="0.2">
      <c r="B33" s="791" t="s">
        <v>532</v>
      </c>
      <c r="C33" s="857" t="s">
        <v>537</v>
      </c>
      <c r="D33" s="715"/>
      <c r="E33" s="715"/>
      <c r="F33" s="715"/>
      <c r="G33" s="715"/>
      <c r="H33" s="715"/>
      <c r="I33" s="715"/>
      <c r="J33" s="715"/>
      <c r="K33" s="715"/>
      <c r="L33" s="715"/>
      <c r="M33" s="715"/>
      <c r="N33" s="715"/>
      <c r="O33" s="715"/>
      <c r="P33" s="715"/>
      <c r="Q33" s="715"/>
      <c r="R33" s="717"/>
      <c r="S33" s="782"/>
      <c r="T33" s="717"/>
      <c r="U33" s="782"/>
      <c r="V33" s="715"/>
      <c r="W33" s="715"/>
      <c r="X33" s="713">
        <f t="shared" ref="X33:BC33" si="50">SUMIF($C:$C,"61.1x",X:X)</f>
        <v>0</v>
      </c>
      <c r="Y33" s="713">
        <f t="shared" si="50"/>
        <v>0</v>
      </c>
      <c r="Z33" s="713">
        <f t="shared" si="50"/>
        <v>0</v>
      </c>
      <c r="AA33" s="713">
        <f t="shared" si="50"/>
        <v>0</v>
      </c>
      <c r="AB33" s="713">
        <f t="shared" si="50"/>
        <v>0</v>
      </c>
      <c r="AC33" s="713">
        <f t="shared" si="50"/>
        <v>0</v>
      </c>
      <c r="AD33" s="713">
        <f t="shared" si="50"/>
        <v>0</v>
      </c>
      <c r="AE33" s="713">
        <f t="shared" si="50"/>
        <v>0</v>
      </c>
      <c r="AF33" s="713">
        <f t="shared" si="50"/>
        <v>0</v>
      </c>
      <c r="AG33" s="713">
        <f t="shared" si="50"/>
        <v>0</v>
      </c>
      <c r="AH33" s="713">
        <f t="shared" si="50"/>
        <v>0</v>
      </c>
      <c r="AI33" s="713">
        <f t="shared" si="50"/>
        <v>0</v>
      </c>
      <c r="AJ33" s="713">
        <f t="shared" si="50"/>
        <v>0</v>
      </c>
      <c r="AK33" s="713">
        <f t="shared" si="50"/>
        <v>0</v>
      </c>
      <c r="AL33" s="713">
        <f t="shared" si="50"/>
        <v>0</v>
      </c>
      <c r="AM33" s="713">
        <f t="shared" si="50"/>
        <v>0</v>
      </c>
      <c r="AN33" s="713">
        <f t="shared" si="50"/>
        <v>0</v>
      </c>
      <c r="AO33" s="713">
        <f t="shared" si="50"/>
        <v>0</v>
      </c>
      <c r="AP33" s="713">
        <f t="shared" si="50"/>
        <v>0</v>
      </c>
      <c r="AQ33" s="713">
        <f t="shared" si="50"/>
        <v>0</v>
      </c>
      <c r="AR33" s="713">
        <f t="shared" si="50"/>
        <v>0</v>
      </c>
      <c r="AS33" s="713">
        <f t="shared" si="50"/>
        <v>0</v>
      </c>
      <c r="AT33" s="713">
        <f t="shared" si="50"/>
        <v>0</v>
      </c>
      <c r="AU33" s="713">
        <f t="shared" si="50"/>
        <v>0</v>
      </c>
      <c r="AV33" s="713">
        <f t="shared" si="50"/>
        <v>0</v>
      </c>
      <c r="AW33" s="713">
        <f t="shared" si="50"/>
        <v>0</v>
      </c>
      <c r="AX33" s="713">
        <f t="shared" si="50"/>
        <v>0</v>
      </c>
      <c r="AY33" s="713">
        <f t="shared" si="50"/>
        <v>0</v>
      </c>
      <c r="AZ33" s="713">
        <f t="shared" si="50"/>
        <v>0</v>
      </c>
      <c r="BA33" s="713">
        <f t="shared" si="50"/>
        <v>0</v>
      </c>
      <c r="BB33" s="713">
        <f t="shared" si="50"/>
        <v>0</v>
      </c>
      <c r="BC33" s="713">
        <f t="shared" si="50"/>
        <v>0</v>
      </c>
      <c r="BD33" s="713">
        <f t="shared" ref="BD33:CI33" si="51">SUMIF($C:$C,"61.1x",BD:BD)</f>
        <v>0</v>
      </c>
      <c r="BE33" s="713">
        <f t="shared" si="51"/>
        <v>0</v>
      </c>
      <c r="BF33" s="713">
        <f t="shared" si="51"/>
        <v>0</v>
      </c>
      <c r="BG33" s="713">
        <f t="shared" si="51"/>
        <v>0</v>
      </c>
      <c r="BH33" s="713">
        <f t="shared" si="51"/>
        <v>0</v>
      </c>
      <c r="BI33" s="713">
        <f t="shared" si="51"/>
        <v>0</v>
      </c>
      <c r="BJ33" s="713">
        <f t="shared" si="51"/>
        <v>0</v>
      </c>
      <c r="BK33" s="713">
        <f t="shared" si="51"/>
        <v>0</v>
      </c>
      <c r="BL33" s="713">
        <f t="shared" si="51"/>
        <v>0</v>
      </c>
      <c r="BM33" s="713">
        <f t="shared" si="51"/>
        <v>0</v>
      </c>
      <c r="BN33" s="713">
        <f t="shared" si="51"/>
        <v>0</v>
      </c>
      <c r="BO33" s="713">
        <f t="shared" si="51"/>
        <v>0</v>
      </c>
      <c r="BP33" s="713">
        <f t="shared" si="51"/>
        <v>0</v>
      </c>
      <c r="BQ33" s="713">
        <f t="shared" si="51"/>
        <v>0</v>
      </c>
      <c r="BR33" s="713">
        <f t="shared" si="51"/>
        <v>0</v>
      </c>
      <c r="BS33" s="713">
        <f t="shared" si="51"/>
        <v>0</v>
      </c>
      <c r="BT33" s="713">
        <f t="shared" si="51"/>
        <v>0</v>
      </c>
      <c r="BU33" s="713">
        <f t="shared" si="51"/>
        <v>0</v>
      </c>
      <c r="BV33" s="713">
        <f t="shared" si="51"/>
        <v>0</v>
      </c>
      <c r="BW33" s="713">
        <f t="shared" si="51"/>
        <v>0</v>
      </c>
      <c r="BX33" s="713">
        <f t="shared" si="51"/>
        <v>0</v>
      </c>
      <c r="BY33" s="713">
        <f t="shared" si="51"/>
        <v>0</v>
      </c>
      <c r="BZ33" s="713">
        <f t="shared" si="51"/>
        <v>0</v>
      </c>
      <c r="CA33" s="713">
        <f t="shared" si="51"/>
        <v>0</v>
      </c>
      <c r="CB33" s="713">
        <f t="shared" si="51"/>
        <v>0</v>
      </c>
      <c r="CC33" s="713">
        <f t="shared" si="51"/>
        <v>0</v>
      </c>
      <c r="CD33" s="713">
        <f t="shared" si="51"/>
        <v>0</v>
      </c>
      <c r="CE33" s="713">
        <f t="shared" si="51"/>
        <v>0</v>
      </c>
      <c r="CF33" s="713">
        <f t="shared" si="51"/>
        <v>0</v>
      </c>
      <c r="CG33" s="713">
        <f t="shared" si="51"/>
        <v>0</v>
      </c>
      <c r="CH33" s="713">
        <f t="shared" si="51"/>
        <v>0</v>
      </c>
      <c r="CI33" s="713">
        <f t="shared" si="51"/>
        <v>0</v>
      </c>
      <c r="CJ33" s="713">
        <f t="shared" ref="CJ33:DO33" si="52">SUMIF($C:$C,"61.1x",CJ:CJ)</f>
        <v>0</v>
      </c>
      <c r="CK33" s="713">
        <f t="shared" si="52"/>
        <v>0</v>
      </c>
      <c r="CL33" s="713">
        <f t="shared" si="52"/>
        <v>0</v>
      </c>
      <c r="CM33" s="713">
        <f t="shared" si="52"/>
        <v>0</v>
      </c>
      <c r="CN33" s="713">
        <f t="shared" si="52"/>
        <v>0</v>
      </c>
      <c r="CO33" s="713">
        <f t="shared" si="52"/>
        <v>0</v>
      </c>
      <c r="CP33" s="713">
        <f t="shared" si="52"/>
        <v>0</v>
      </c>
      <c r="CQ33" s="713">
        <f t="shared" si="52"/>
        <v>0</v>
      </c>
      <c r="CR33" s="713">
        <f t="shared" si="52"/>
        <v>0</v>
      </c>
      <c r="CS33" s="713">
        <f t="shared" si="52"/>
        <v>0</v>
      </c>
      <c r="CT33" s="713">
        <f t="shared" si="52"/>
        <v>0</v>
      </c>
      <c r="CU33" s="713">
        <f t="shared" si="52"/>
        <v>0</v>
      </c>
      <c r="CV33" s="713">
        <f t="shared" si="52"/>
        <v>0</v>
      </c>
      <c r="CW33" s="713">
        <f t="shared" si="52"/>
        <v>0</v>
      </c>
      <c r="CX33" s="713">
        <f t="shared" si="52"/>
        <v>0</v>
      </c>
      <c r="CY33" s="728">
        <f t="shared" si="52"/>
        <v>0</v>
      </c>
      <c r="CZ33" s="729">
        <f t="shared" si="52"/>
        <v>0</v>
      </c>
      <c r="DA33" s="729">
        <f t="shared" si="52"/>
        <v>0</v>
      </c>
      <c r="DB33" s="729">
        <f t="shared" si="52"/>
        <v>0</v>
      </c>
      <c r="DC33" s="729">
        <f t="shared" si="52"/>
        <v>0</v>
      </c>
      <c r="DD33" s="729">
        <f t="shared" si="52"/>
        <v>0</v>
      </c>
      <c r="DE33" s="729">
        <f t="shared" si="52"/>
        <v>0</v>
      </c>
      <c r="DF33" s="729">
        <f t="shared" si="52"/>
        <v>0</v>
      </c>
      <c r="DG33" s="729">
        <f t="shared" si="52"/>
        <v>0</v>
      </c>
      <c r="DH33" s="729">
        <f t="shared" si="52"/>
        <v>0</v>
      </c>
      <c r="DI33" s="729">
        <f t="shared" si="52"/>
        <v>0</v>
      </c>
      <c r="DJ33" s="729">
        <f t="shared" si="52"/>
        <v>0</v>
      </c>
      <c r="DK33" s="729">
        <f t="shared" si="52"/>
        <v>0</v>
      </c>
      <c r="DL33" s="729">
        <f t="shared" si="52"/>
        <v>0</v>
      </c>
      <c r="DM33" s="729">
        <f t="shared" si="52"/>
        <v>0</v>
      </c>
      <c r="DN33" s="729">
        <f t="shared" si="52"/>
        <v>0</v>
      </c>
      <c r="DO33" s="729">
        <f t="shared" si="52"/>
        <v>0</v>
      </c>
      <c r="DP33" s="729">
        <f t="shared" ref="DP33:DW33" si="53">SUMIF($C:$C,"61.1x",DP:DP)</f>
        <v>0</v>
      </c>
      <c r="DQ33" s="729">
        <f t="shared" si="53"/>
        <v>0</v>
      </c>
      <c r="DR33" s="729">
        <f t="shared" si="53"/>
        <v>0</v>
      </c>
      <c r="DS33" s="729">
        <f t="shared" si="53"/>
        <v>0</v>
      </c>
      <c r="DT33" s="729">
        <f t="shared" si="53"/>
        <v>0</v>
      </c>
      <c r="DU33" s="729">
        <f t="shared" si="53"/>
        <v>0</v>
      </c>
      <c r="DV33" s="729">
        <f t="shared" si="53"/>
        <v>0</v>
      </c>
      <c r="DW33" s="783">
        <f t="shared" si="53"/>
        <v>0</v>
      </c>
      <c r="DX33" s="719"/>
    </row>
    <row r="34" spans="2:128" x14ac:dyDescent="0.2">
      <c r="B34" s="791" t="s">
        <v>534</v>
      </c>
      <c r="C34" s="857" t="s">
        <v>539</v>
      </c>
      <c r="D34" s="715"/>
      <c r="E34" s="715"/>
      <c r="F34" s="715"/>
      <c r="G34" s="715"/>
      <c r="H34" s="715"/>
      <c r="I34" s="715"/>
      <c r="J34" s="715"/>
      <c r="K34" s="715"/>
      <c r="L34" s="715"/>
      <c r="M34" s="715"/>
      <c r="N34" s="715"/>
      <c r="O34" s="715"/>
      <c r="P34" s="715"/>
      <c r="Q34" s="715"/>
      <c r="R34" s="717"/>
      <c r="S34" s="782"/>
      <c r="T34" s="717"/>
      <c r="U34" s="782"/>
      <c r="V34" s="715"/>
      <c r="W34" s="715"/>
      <c r="X34" s="713">
        <f t="shared" ref="X34:BC34" si="54">SUMIF($C:$C,"61.2x",X:X)</f>
        <v>0</v>
      </c>
      <c r="Y34" s="713">
        <f t="shared" si="54"/>
        <v>0</v>
      </c>
      <c r="Z34" s="713">
        <f t="shared" si="54"/>
        <v>0</v>
      </c>
      <c r="AA34" s="713">
        <f t="shared" si="54"/>
        <v>0</v>
      </c>
      <c r="AB34" s="713">
        <f t="shared" si="54"/>
        <v>0</v>
      </c>
      <c r="AC34" s="713">
        <f t="shared" si="54"/>
        <v>0</v>
      </c>
      <c r="AD34" s="713">
        <f t="shared" si="54"/>
        <v>0</v>
      </c>
      <c r="AE34" s="713">
        <f t="shared" si="54"/>
        <v>0</v>
      </c>
      <c r="AF34" s="713">
        <f t="shared" si="54"/>
        <v>0</v>
      </c>
      <c r="AG34" s="713">
        <f t="shared" si="54"/>
        <v>0</v>
      </c>
      <c r="AH34" s="713">
        <f t="shared" si="54"/>
        <v>0</v>
      </c>
      <c r="AI34" s="713">
        <f t="shared" si="54"/>
        <v>0</v>
      </c>
      <c r="AJ34" s="713">
        <f t="shared" si="54"/>
        <v>0</v>
      </c>
      <c r="AK34" s="713">
        <f t="shared" si="54"/>
        <v>0</v>
      </c>
      <c r="AL34" s="713">
        <f t="shared" si="54"/>
        <v>0</v>
      </c>
      <c r="AM34" s="713">
        <f t="shared" si="54"/>
        <v>0</v>
      </c>
      <c r="AN34" s="713">
        <f t="shared" si="54"/>
        <v>0</v>
      </c>
      <c r="AO34" s="713">
        <f t="shared" si="54"/>
        <v>0</v>
      </c>
      <c r="AP34" s="713">
        <f t="shared" si="54"/>
        <v>0</v>
      </c>
      <c r="AQ34" s="713">
        <f t="shared" si="54"/>
        <v>0</v>
      </c>
      <c r="AR34" s="713">
        <f t="shared" si="54"/>
        <v>0</v>
      </c>
      <c r="AS34" s="713">
        <f t="shared" si="54"/>
        <v>0</v>
      </c>
      <c r="AT34" s="713">
        <f t="shared" si="54"/>
        <v>0</v>
      </c>
      <c r="AU34" s="713">
        <f t="shared" si="54"/>
        <v>0</v>
      </c>
      <c r="AV34" s="713">
        <f t="shared" si="54"/>
        <v>0</v>
      </c>
      <c r="AW34" s="713">
        <f t="shared" si="54"/>
        <v>0</v>
      </c>
      <c r="AX34" s="713">
        <f t="shared" si="54"/>
        <v>0</v>
      </c>
      <c r="AY34" s="713">
        <f t="shared" si="54"/>
        <v>0</v>
      </c>
      <c r="AZ34" s="713">
        <f t="shared" si="54"/>
        <v>0</v>
      </c>
      <c r="BA34" s="713">
        <f t="shared" si="54"/>
        <v>0</v>
      </c>
      <c r="BB34" s="713">
        <f t="shared" si="54"/>
        <v>0</v>
      </c>
      <c r="BC34" s="713">
        <f t="shared" si="54"/>
        <v>0</v>
      </c>
      <c r="BD34" s="713">
        <f t="shared" ref="BD34:CI34" si="55">SUMIF($C:$C,"61.2x",BD:BD)</f>
        <v>0</v>
      </c>
      <c r="BE34" s="713">
        <f t="shared" si="55"/>
        <v>0</v>
      </c>
      <c r="BF34" s="713">
        <f t="shared" si="55"/>
        <v>0</v>
      </c>
      <c r="BG34" s="713">
        <f t="shared" si="55"/>
        <v>0</v>
      </c>
      <c r="BH34" s="713">
        <f t="shared" si="55"/>
        <v>0</v>
      </c>
      <c r="BI34" s="713">
        <f t="shared" si="55"/>
        <v>0</v>
      </c>
      <c r="BJ34" s="713">
        <f t="shared" si="55"/>
        <v>0</v>
      </c>
      <c r="BK34" s="713">
        <f t="shared" si="55"/>
        <v>0</v>
      </c>
      <c r="BL34" s="713">
        <f t="shared" si="55"/>
        <v>0</v>
      </c>
      <c r="BM34" s="713">
        <f t="shared" si="55"/>
        <v>0</v>
      </c>
      <c r="BN34" s="713">
        <f t="shared" si="55"/>
        <v>0</v>
      </c>
      <c r="BO34" s="713">
        <f t="shared" si="55"/>
        <v>0</v>
      </c>
      <c r="BP34" s="713">
        <f t="shared" si="55"/>
        <v>0</v>
      </c>
      <c r="BQ34" s="713">
        <f t="shared" si="55"/>
        <v>0</v>
      </c>
      <c r="BR34" s="713">
        <f t="shared" si="55"/>
        <v>0</v>
      </c>
      <c r="BS34" s="713">
        <f t="shared" si="55"/>
        <v>0</v>
      </c>
      <c r="BT34" s="713">
        <f t="shared" si="55"/>
        <v>0</v>
      </c>
      <c r="BU34" s="713">
        <f t="shared" si="55"/>
        <v>0</v>
      </c>
      <c r="BV34" s="713">
        <f t="shared" si="55"/>
        <v>0</v>
      </c>
      <c r="BW34" s="713">
        <f t="shared" si="55"/>
        <v>0</v>
      </c>
      <c r="BX34" s="713">
        <f t="shared" si="55"/>
        <v>0</v>
      </c>
      <c r="BY34" s="713">
        <f t="shared" si="55"/>
        <v>0</v>
      </c>
      <c r="BZ34" s="713">
        <f t="shared" si="55"/>
        <v>0</v>
      </c>
      <c r="CA34" s="713">
        <f t="shared" si="55"/>
        <v>0</v>
      </c>
      <c r="CB34" s="713">
        <f t="shared" si="55"/>
        <v>0</v>
      </c>
      <c r="CC34" s="713">
        <f t="shared" si="55"/>
        <v>0</v>
      </c>
      <c r="CD34" s="713">
        <f t="shared" si="55"/>
        <v>0</v>
      </c>
      <c r="CE34" s="713">
        <f t="shared" si="55"/>
        <v>0</v>
      </c>
      <c r="CF34" s="713">
        <f t="shared" si="55"/>
        <v>0</v>
      </c>
      <c r="CG34" s="713">
        <f t="shared" si="55"/>
        <v>0</v>
      </c>
      <c r="CH34" s="713">
        <f t="shared" si="55"/>
        <v>0</v>
      </c>
      <c r="CI34" s="713">
        <f t="shared" si="55"/>
        <v>0</v>
      </c>
      <c r="CJ34" s="713">
        <f t="shared" ref="CJ34:DO34" si="56">SUMIF($C:$C,"61.2x",CJ:CJ)</f>
        <v>0</v>
      </c>
      <c r="CK34" s="713">
        <f t="shared" si="56"/>
        <v>0</v>
      </c>
      <c r="CL34" s="713">
        <f t="shared" si="56"/>
        <v>0</v>
      </c>
      <c r="CM34" s="713">
        <f t="shared" si="56"/>
        <v>0</v>
      </c>
      <c r="CN34" s="713">
        <f t="shared" si="56"/>
        <v>0</v>
      </c>
      <c r="CO34" s="713">
        <f t="shared" si="56"/>
        <v>0</v>
      </c>
      <c r="CP34" s="713">
        <f t="shared" si="56"/>
        <v>0</v>
      </c>
      <c r="CQ34" s="713">
        <f t="shared" si="56"/>
        <v>0</v>
      </c>
      <c r="CR34" s="713">
        <f t="shared" si="56"/>
        <v>0</v>
      </c>
      <c r="CS34" s="713">
        <f t="shared" si="56"/>
        <v>0</v>
      </c>
      <c r="CT34" s="713">
        <f t="shared" si="56"/>
        <v>0</v>
      </c>
      <c r="CU34" s="713">
        <f t="shared" si="56"/>
        <v>0</v>
      </c>
      <c r="CV34" s="713">
        <f t="shared" si="56"/>
        <v>0</v>
      </c>
      <c r="CW34" s="713">
        <f t="shared" si="56"/>
        <v>0</v>
      </c>
      <c r="CX34" s="713">
        <f t="shared" si="56"/>
        <v>0</v>
      </c>
      <c r="CY34" s="728">
        <f t="shared" si="56"/>
        <v>0</v>
      </c>
      <c r="CZ34" s="729">
        <f t="shared" si="56"/>
        <v>0</v>
      </c>
      <c r="DA34" s="729">
        <f t="shared" si="56"/>
        <v>0</v>
      </c>
      <c r="DB34" s="729">
        <f t="shared" si="56"/>
        <v>0</v>
      </c>
      <c r="DC34" s="729">
        <f t="shared" si="56"/>
        <v>0</v>
      </c>
      <c r="DD34" s="729">
        <f t="shared" si="56"/>
        <v>0</v>
      </c>
      <c r="DE34" s="729">
        <f t="shared" si="56"/>
        <v>0</v>
      </c>
      <c r="DF34" s="729">
        <f t="shared" si="56"/>
        <v>0</v>
      </c>
      <c r="DG34" s="729">
        <f t="shared" si="56"/>
        <v>0</v>
      </c>
      <c r="DH34" s="729">
        <f t="shared" si="56"/>
        <v>0</v>
      </c>
      <c r="DI34" s="729">
        <f t="shared" si="56"/>
        <v>0</v>
      </c>
      <c r="DJ34" s="729">
        <f t="shared" si="56"/>
        <v>0</v>
      </c>
      <c r="DK34" s="729">
        <f t="shared" si="56"/>
        <v>0</v>
      </c>
      <c r="DL34" s="729">
        <f t="shared" si="56"/>
        <v>0</v>
      </c>
      <c r="DM34" s="729">
        <f t="shared" si="56"/>
        <v>0</v>
      </c>
      <c r="DN34" s="729">
        <f t="shared" si="56"/>
        <v>0</v>
      </c>
      <c r="DO34" s="729">
        <f t="shared" si="56"/>
        <v>0</v>
      </c>
      <c r="DP34" s="729">
        <f t="shared" ref="DP34:DW34" si="57">SUMIF($C:$C,"61.2x",DP:DP)</f>
        <v>0</v>
      </c>
      <c r="DQ34" s="729">
        <f t="shared" si="57"/>
        <v>0</v>
      </c>
      <c r="DR34" s="729">
        <f t="shared" si="57"/>
        <v>0</v>
      </c>
      <c r="DS34" s="729">
        <f t="shared" si="57"/>
        <v>0</v>
      </c>
      <c r="DT34" s="729">
        <f t="shared" si="57"/>
        <v>0</v>
      </c>
      <c r="DU34" s="729">
        <f t="shared" si="57"/>
        <v>0</v>
      </c>
      <c r="DV34" s="729">
        <f t="shared" si="57"/>
        <v>0</v>
      </c>
      <c r="DW34" s="783">
        <f t="shared" si="57"/>
        <v>0</v>
      </c>
      <c r="DX34" s="719"/>
    </row>
    <row r="35" spans="2:128" x14ac:dyDescent="0.2">
      <c r="B35" s="791" t="s">
        <v>536</v>
      </c>
      <c r="C35" s="857" t="s">
        <v>533</v>
      </c>
      <c r="D35" s="715"/>
      <c r="E35" s="715"/>
      <c r="F35" s="715"/>
      <c r="G35" s="715"/>
      <c r="H35" s="715"/>
      <c r="I35" s="715"/>
      <c r="J35" s="715"/>
      <c r="K35" s="715"/>
      <c r="L35" s="715"/>
      <c r="M35" s="715"/>
      <c r="N35" s="715"/>
      <c r="O35" s="715"/>
      <c r="P35" s="715"/>
      <c r="Q35" s="715"/>
      <c r="R35" s="717"/>
      <c r="S35" s="782"/>
      <c r="T35" s="717"/>
      <c r="U35" s="782"/>
      <c r="V35" s="715"/>
      <c r="W35" s="715"/>
      <c r="X35" s="713">
        <f t="shared" ref="X35:BC35" si="58">SUMIF($C:$C,"61.3x",X:X)</f>
        <v>0</v>
      </c>
      <c r="Y35" s="713">
        <f t="shared" si="58"/>
        <v>0</v>
      </c>
      <c r="Z35" s="713">
        <f t="shared" si="58"/>
        <v>0</v>
      </c>
      <c r="AA35" s="713">
        <f t="shared" si="58"/>
        <v>0</v>
      </c>
      <c r="AB35" s="713">
        <f t="shared" si="58"/>
        <v>0</v>
      </c>
      <c r="AC35" s="713">
        <f t="shared" si="58"/>
        <v>0</v>
      </c>
      <c r="AD35" s="713">
        <f t="shared" si="58"/>
        <v>0</v>
      </c>
      <c r="AE35" s="713">
        <f t="shared" si="58"/>
        <v>0</v>
      </c>
      <c r="AF35" s="713">
        <f t="shared" si="58"/>
        <v>0</v>
      </c>
      <c r="AG35" s="713">
        <f t="shared" si="58"/>
        <v>0</v>
      </c>
      <c r="AH35" s="713">
        <f t="shared" si="58"/>
        <v>0</v>
      </c>
      <c r="AI35" s="713">
        <f t="shared" si="58"/>
        <v>0</v>
      </c>
      <c r="AJ35" s="713">
        <f t="shared" si="58"/>
        <v>0</v>
      </c>
      <c r="AK35" s="713">
        <f t="shared" si="58"/>
        <v>0</v>
      </c>
      <c r="AL35" s="713">
        <f t="shared" si="58"/>
        <v>0</v>
      </c>
      <c r="AM35" s="713">
        <f t="shared" si="58"/>
        <v>0</v>
      </c>
      <c r="AN35" s="713">
        <f t="shared" si="58"/>
        <v>0</v>
      </c>
      <c r="AO35" s="713">
        <f t="shared" si="58"/>
        <v>0</v>
      </c>
      <c r="AP35" s="713">
        <f t="shared" si="58"/>
        <v>0</v>
      </c>
      <c r="AQ35" s="713">
        <f t="shared" si="58"/>
        <v>0</v>
      </c>
      <c r="AR35" s="713">
        <f t="shared" si="58"/>
        <v>0</v>
      </c>
      <c r="AS35" s="713">
        <f t="shared" si="58"/>
        <v>0</v>
      </c>
      <c r="AT35" s="713">
        <f t="shared" si="58"/>
        <v>0</v>
      </c>
      <c r="AU35" s="713">
        <f t="shared" si="58"/>
        <v>0</v>
      </c>
      <c r="AV35" s="713">
        <f t="shared" si="58"/>
        <v>0</v>
      </c>
      <c r="AW35" s="713">
        <f t="shared" si="58"/>
        <v>0</v>
      </c>
      <c r="AX35" s="713">
        <f t="shared" si="58"/>
        <v>0</v>
      </c>
      <c r="AY35" s="713">
        <f t="shared" si="58"/>
        <v>0</v>
      </c>
      <c r="AZ35" s="713">
        <f t="shared" si="58"/>
        <v>0</v>
      </c>
      <c r="BA35" s="713">
        <f t="shared" si="58"/>
        <v>0</v>
      </c>
      <c r="BB35" s="713">
        <f t="shared" si="58"/>
        <v>0</v>
      </c>
      <c r="BC35" s="713">
        <f t="shared" si="58"/>
        <v>0</v>
      </c>
      <c r="BD35" s="713">
        <f t="shared" ref="BD35:CI35" si="59">SUMIF($C:$C,"61.3x",BD:BD)</f>
        <v>0</v>
      </c>
      <c r="BE35" s="713">
        <f t="shared" si="59"/>
        <v>0</v>
      </c>
      <c r="BF35" s="713">
        <f t="shared" si="59"/>
        <v>0</v>
      </c>
      <c r="BG35" s="713">
        <f t="shared" si="59"/>
        <v>0</v>
      </c>
      <c r="BH35" s="713">
        <f t="shared" si="59"/>
        <v>0</v>
      </c>
      <c r="BI35" s="713">
        <f t="shared" si="59"/>
        <v>0</v>
      </c>
      <c r="BJ35" s="713">
        <f t="shared" si="59"/>
        <v>0</v>
      </c>
      <c r="BK35" s="713">
        <f t="shared" si="59"/>
        <v>0</v>
      </c>
      <c r="BL35" s="713">
        <f t="shared" si="59"/>
        <v>0</v>
      </c>
      <c r="BM35" s="713">
        <f t="shared" si="59"/>
        <v>0</v>
      </c>
      <c r="BN35" s="713">
        <f t="shared" si="59"/>
        <v>0</v>
      </c>
      <c r="BO35" s="713">
        <f t="shared" si="59"/>
        <v>0</v>
      </c>
      <c r="BP35" s="713">
        <f t="shared" si="59"/>
        <v>0</v>
      </c>
      <c r="BQ35" s="713">
        <f t="shared" si="59"/>
        <v>0</v>
      </c>
      <c r="BR35" s="713">
        <f t="shared" si="59"/>
        <v>0</v>
      </c>
      <c r="BS35" s="713">
        <f t="shared" si="59"/>
        <v>0</v>
      </c>
      <c r="BT35" s="713">
        <f t="shared" si="59"/>
        <v>0</v>
      </c>
      <c r="BU35" s="713">
        <f t="shared" si="59"/>
        <v>0</v>
      </c>
      <c r="BV35" s="713">
        <f t="shared" si="59"/>
        <v>0</v>
      </c>
      <c r="BW35" s="713">
        <f t="shared" si="59"/>
        <v>0</v>
      </c>
      <c r="BX35" s="713">
        <f t="shared" si="59"/>
        <v>0</v>
      </c>
      <c r="BY35" s="713">
        <f t="shared" si="59"/>
        <v>0</v>
      </c>
      <c r="BZ35" s="713">
        <f t="shared" si="59"/>
        <v>0</v>
      </c>
      <c r="CA35" s="713">
        <f t="shared" si="59"/>
        <v>0</v>
      </c>
      <c r="CB35" s="713">
        <f t="shared" si="59"/>
        <v>0</v>
      </c>
      <c r="CC35" s="713">
        <f t="shared" si="59"/>
        <v>0</v>
      </c>
      <c r="CD35" s="713">
        <f t="shared" si="59"/>
        <v>0</v>
      </c>
      <c r="CE35" s="713">
        <f t="shared" si="59"/>
        <v>0</v>
      </c>
      <c r="CF35" s="713">
        <f t="shared" si="59"/>
        <v>0</v>
      </c>
      <c r="CG35" s="713">
        <f t="shared" si="59"/>
        <v>0</v>
      </c>
      <c r="CH35" s="713">
        <f t="shared" si="59"/>
        <v>0</v>
      </c>
      <c r="CI35" s="713">
        <f t="shared" si="59"/>
        <v>0</v>
      </c>
      <c r="CJ35" s="713">
        <f t="shared" ref="CJ35:DO35" si="60">SUMIF($C:$C,"61.3x",CJ:CJ)</f>
        <v>0</v>
      </c>
      <c r="CK35" s="713">
        <f t="shared" si="60"/>
        <v>0</v>
      </c>
      <c r="CL35" s="713">
        <f t="shared" si="60"/>
        <v>0</v>
      </c>
      <c r="CM35" s="713">
        <f t="shared" si="60"/>
        <v>0</v>
      </c>
      <c r="CN35" s="713">
        <f t="shared" si="60"/>
        <v>0</v>
      </c>
      <c r="CO35" s="713">
        <f t="shared" si="60"/>
        <v>0</v>
      </c>
      <c r="CP35" s="713">
        <f t="shared" si="60"/>
        <v>0</v>
      </c>
      <c r="CQ35" s="713">
        <f t="shared" si="60"/>
        <v>0</v>
      </c>
      <c r="CR35" s="713">
        <f t="shared" si="60"/>
        <v>0</v>
      </c>
      <c r="CS35" s="713">
        <f t="shared" si="60"/>
        <v>0</v>
      </c>
      <c r="CT35" s="713">
        <f t="shared" si="60"/>
        <v>0</v>
      </c>
      <c r="CU35" s="713">
        <f t="shared" si="60"/>
        <v>0</v>
      </c>
      <c r="CV35" s="713">
        <f t="shared" si="60"/>
        <v>0</v>
      </c>
      <c r="CW35" s="713">
        <f t="shared" si="60"/>
        <v>0</v>
      </c>
      <c r="CX35" s="713">
        <f t="shared" si="60"/>
        <v>0</v>
      </c>
      <c r="CY35" s="728">
        <f t="shared" si="60"/>
        <v>0</v>
      </c>
      <c r="CZ35" s="729">
        <f t="shared" si="60"/>
        <v>0</v>
      </c>
      <c r="DA35" s="729">
        <f t="shared" si="60"/>
        <v>0</v>
      </c>
      <c r="DB35" s="729">
        <f t="shared" si="60"/>
        <v>0</v>
      </c>
      <c r="DC35" s="729">
        <f t="shared" si="60"/>
        <v>0</v>
      </c>
      <c r="DD35" s="729">
        <f t="shared" si="60"/>
        <v>0</v>
      </c>
      <c r="DE35" s="729">
        <f t="shared" si="60"/>
        <v>0</v>
      </c>
      <c r="DF35" s="729">
        <f t="shared" si="60"/>
        <v>0</v>
      </c>
      <c r="DG35" s="729">
        <f t="shared" si="60"/>
        <v>0</v>
      </c>
      <c r="DH35" s="729">
        <f t="shared" si="60"/>
        <v>0</v>
      </c>
      <c r="DI35" s="729">
        <f t="shared" si="60"/>
        <v>0</v>
      </c>
      <c r="DJ35" s="729">
        <f t="shared" si="60"/>
        <v>0</v>
      </c>
      <c r="DK35" s="729">
        <f t="shared" si="60"/>
        <v>0</v>
      </c>
      <c r="DL35" s="729">
        <f t="shared" si="60"/>
        <v>0</v>
      </c>
      <c r="DM35" s="729">
        <f t="shared" si="60"/>
        <v>0</v>
      </c>
      <c r="DN35" s="729">
        <f t="shared" si="60"/>
        <v>0</v>
      </c>
      <c r="DO35" s="729">
        <f t="shared" si="60"/>
        <v>0</v>
      </c>
      <c r="DP35" s="729">
        <f t="shared" ref="DP35:DW35" si="61">SUMIF($C:$C,"61.3x",DP:DP)</f>
        <v>0</v>
      </c>
      <c r="DQ35" s="729">
        <f t="shared" si="61"/>
        <v>0</v>
      </c>
      <c r="DR35" s="729">
        <f t="shared" si="61"/>
        <v>0</v>
      </c>
      <c r="DS35" s="729">
        <f t="shared" si="61"/>
        <v>0</v>
      </c>
      <c r="DT35" s="729">
        <f t="shared" si="61"/>
        <v>0</v>
      </c>
      <c r="DU35" s="729">
        <f t="shared" si="61"/>
        <v>0</v>
      </c>
      <c r="DV35" s="729">
        <f t="shared" si="61"/>
        <v>0</v>
      </c>
      <c r="DW35" s="783">
        <f t="shared" si="61"/>
        <v>0</v>
      </c>
      <c r="DX35" s="719"/>
    </row>
    <row r="36" spans="2:128" x14ac:dyDescent="0.2">
      <c r="B36" s="791" t="s">
        <v>538</v>
      </c>
      <c r="C36" s="857" t="s">
        <v>535</v>
      </c>
      <c r="D36" s="715"/>
      <c r="E36" s="715"/>
      <c r="F36" s="715"/>
      <c r="G36" s="715"/>
      <c r="H36" s="715"/>
      <c r="I36" s="715"/>
      <c r="J36" s="715"/>
      <c r="K36" s="715"/>
      <c r="L36" s="715"/>
      <c r="M36" s="715"/>
      <c r="N36" s="715"/>
      <c r="O36" s="715"/>
      <c r="P36" s="715"/>
      <c r="Q36" s="715"/>
      <c r="R36" s="717"/>
      <c r="S36" s="782"/>
      <c r="T36" s="717"/>
      <c r="U36" s="782"/>
      <c r="V36" s="715"/>
      <c r="W36" s="715"/>
      <c r="X36" s="713">
        <f t="shared" ref="X36:BC36" si="62">SUMIF($C:$C,"61.4x",X:X)</f>
        <v>0</v>
      </c>
      <c r="Y36" s="713">
        <f t="shared" si="62"/>
        <v>0</v>
      </c>
      <c r="Z36" s="713">
        <f t="shared" si="62"/>
        <v>0</v>
      </c>
      <c r="AA36" s="713">
        <f t="shared" si="62"/>
        <v>0</v>
      </c>
      <c r="AB36" s="713">
        <f t="shared" si="62"/>
        <v>0</v>
      </c>
      <c r="AC36" s="713">
        <f t="shared" si="62"/>
        <v>0</v>
      </c>
      <c r="AD36" s="713">
        <f t="shared" si="62"/>
        <v>0</v>
      </c>
      <c r="AE36" s="713">
        <f t="shared" si="62"/>
        <v>0</v>
      </c>
      <c r="AF36" s="713">
        <f t="shared" si="62"/>
        <v>0</v>
      </c>
      <c r="AG36" s="713">
        <f t="shared" si="62"/>
        <v>0</v>
      </c>
      <c r="AH36" s="713">
        <f t="shared" si="62"/>
        <v>0</v>
      </c>
      <c r="AI36" s="713">
        <f t="shared" si="62"/>
        <v>0</v>
      </c>
      <c r="AJ36" s="713">
        <f t="shared" si="62"/>
        <v>0</v>
      </c>
      <c r="AK36" s="713">
        <f t="shared" si="62"/>
        <v>0</v>
      </c>
      <c r="AL36" s="713">
        <f t="shared" si="62"/>
        <v>0</v>
      </c>
      <c r="AM36" s="713">
        <f t="shared" si="62"/>
        <v>0</v>
      </c>
      <c r="AN36" s="713">
        <f t="shared" si="62"/>
        <v>0</v>
      </c>
      <c r="AO36" s="713">
        <f t="shared" si="62"/>
        <v>0</v>
      </c>
      <c r="AP36" s="713">
        <f t="shared" si="62"/>
        <v>0</v>
      </c>
      <c r="AQ36" s="713">
        <f t="shared" si="62"/>
        <v>0</v>
      </c>
      <c r="AR36" s="713">
        <f t="shared" si="62"/>
        <v>0</v>
      </c>
      <c r="AS36" s="713">
        <f t="shared" si="62"/>
        <v>0</v>
      </c>
      <c r="AT36" s="713">
        <f t="shared" si="62"/>
        <v>0</v>
      </c>
      <c r="AU36" s="713">
        <f t="shared" si="62"/>
        <v>0</v>
      </c>
      <c r="AV36" s="713">
        <f t="shared" si="62"/>
        <v>0</v>
      </c>
      <c r="AW36" s="713">
        <f t="shared" si="62"/>
        <v>0</v>
      </c>
      <c r="AX36" s="713">
        <f t="shared" si="62"/>
        <v>0</v>
      </c>
      <c r="AY36" s="713">
        <f t="shared" si="62"/>
        <v>0</v>
      </c>
      <c r="AZ36" s="713">
        <f t="shared" si="62"/>
        <v>0</v>
      </c>
      <c r="BA36" s="713">
        <f t="shared" si="62"/>
        <v>0</v>
      </c>
      <c r="BB36" s="713">
        <f t="shared" si="62"/>
        <v>0</v>
      </c>
      <c r="BC36" s="713">
        <f t="shared" si="62"/>
        <v>0</v>
      </c>
      <c r="BD36" s="713">
        <f t="shared" ref="BD36:CI36" si="63">SUMIF($C:$C,"61.4x",BD:BD)</f>
        <v>0</v>
      </c>
      <c r="BE36" s="713">
        <f t="shared" si="63"/>
        <v>0</v>
      </c>
      <c r="BF36" s="713">
        <f t="shared" si="63"/>
        <v>0</v>
      </c>
      <c r="BG36" s="713">
        <f t="shared" si="63"/>
        <v>0</v>
      </c>
      <c r="BH36" s="713">
        <f t="shared" si="63"/>
        <v>0</v>
      </c>
      <c r="BI36" s="713">
        <f t="shared" si="63"/>
        <v>0</v>
      </c>
      <c r="BJ36" s="713">
        <f t="shared" si="63"/>
        <v>0</v>
      </c>
      <c r="BK36" s="713">
        <f t="shared" si="63"/>
        <v>0</v>
      </c>
      <c r="BL36" s="713">
        <f t="shared" si="63"/>
        <v>0</v>
      </c>
      <c r="BM36" s="713">
        <f t="shared" si="63"/>
        <v>0</v>
      </c>
      <c r="BN36" s="713">
        <f t="shared" si="63"/>
        <v>0</v>
      </c>
      <c r="BO36" s="713">
        <f t="shared" si="63"/>
        <v>0</v>
      </c>
      <c r="BP36" s="713">
        <f t="shared" si="63"/>
        <v>0</v>
      </c>
      <c r="BQ36" s="713">
        <f t="shared" si="63"/>
        <v>0</v>
      </c>
      <c r="BR36" s="713">
        <f t="shared" si="63"/>
        <v>0</v>
      </c>
      <c r="BS36" s="713">
        <f t="shared" si="63"/>
        <v>0</v>
      </c>
      <c r="BT36" s="713">
        <f t="shared" si="63"/>
        <v>0</v>
      </c>
      <c r="BU36" s="713">
        <f t="shared" si="63"/>
        <v>0</v>
      </c>
      <c r="BV36" s="713">
        <f t="shared" si="63"/>
        <v>0</v>
      </c>
      <c r="BW36" s="713">
        <f t="shared" si="63"/>
        <v>0</v>
      </c>
      <c r="BX36" s="713">
        <f t="shared" si="63"/>
        <v>0</v>
      </c>
      <c r="BY36" s="713">
        <f t="shared" si="63"/>
        <v>0</v>
      </c>
      <c r="BZ36" s="713">
        <f t="shared" si="63"/>
        <v>0</v>
      </c>
      <c r="CA36" s="713">
        <f t="shared" si="63"/>
        <v>0</v>
      </c>
      <c r="CB36" s="713">
        <f t="shared" si="63"/>
        <v>0</v>
      </c>
      <c r="CC36" s="713">
        <f t="shared" si="63"/>
        <v>0</v>
      </c>
      <c r="CD36" s="713">
        <f t="shared" si="63"/>
        <v>0</v>
      </c>
      <c r="CE36" s="713">
        <f t="shared" si="63"/>
        <v>0</v>
      </c>
      <c r="CF36" s="713">
        <f t="shared" si="63"/>
        <v>0</v>
      </c>
      <c r="CG36" s="713">
        <f t="shared" si="63"/>
        <v>0</v>
      </c>
      <c r="CH36" s="713">
        <f t="shared" si="63"/>
        <v>0</v>
      </c>
      <c r="CI36" s="713">
        <f t="shared" si="63"/>
        <v>0</v>
      </c>
      <c r="CJ36" s="713">
        <f t="shared" ref="CJ36:DO36" si="64">SUMIF($C:$C,"61.4x",CJ:CJ)</f>
        <v>0</v>
      </c>
      <c r="CK36" s="713">
        <f t="shared" si="64"/>
        <v>0</v>
      </c>
      <c r="CL36" s="713">
        <f t="shared" si="64"/>
        <v>0</v>
      </c>
      <c r="CM36" s="713">
        <f t="shared" si="64"/>
        <v>0</v>
      </c>
      <c r="CN36" s="713">
        <f t="shared" si="64"/>
        <v>0</v>
      </c>
      <c r="CO36" s="713">
        <f t="shared" si="64"/>
        <v>0</v>
      </c>
      <c r="CP36" s="713">
        <f t="shared" si="64"/>
        <v>0</v>
      </c>
      <c r="CQ36" s="713">
        <f t="shared" si="64"/>
        <v>0</v>
      </c>
      <c r="CR36" s="713">
        <f t="shared" si="64"/>
        <v>0</v>
      </c>
      <c r="CS36" s="713">
        <f t="shared" si="64"/>
        <v>0</v>
      </c>
      <c r="CT36" s="713">
        <f t="shared" si="64"/>
        <v>0</v>
      </c>
      <c r="CU36" s="713">
        <f t="shared" si="64"/>
        <v>0</v>
      </c>
      <c r="CV36" s="713">
        <f t="shared" si="64"/>
        <v>0</v>
      </c>
      <c r="CW36" s="713">
        <f t="shared" si="64"/>
        <v>0</v>
      </c>
      <c r="CX36" s="713">
        <f t="shared" si="64"/>
        <v>0</v>
      </c>
      <c r="CY36" s="728">
        <f t="shared" si="64"/>
        <v>0</v>
      </c>
      <c r="CZ36" s="729">
        <f t="shared" si="64"/>
        <v>0</v>
      </c>
      <c r="DA36" s="729">
        <f t="shared" si="64"/>
        <v>0</v>
      </c>
      <c r="DB36" s="729">
        <f t="shared" si="64"/>
        <v>0</v>
      </c>
      <c r="DC36" s="729">
        <f t="shared" si="64"/>
        <v>0</v>
      </c>
      <c r="DD36" s="729">
        <f t="shared" si="64"/>
        <v>0</v>
      </c>
      <c r="DE36" s="729">
        <f t="shared" si="64"/>
        <v>0</v>
      </c>
      <c r="DF36" s="729">
        <f t="shared" si="64"/>
        <v>0</v>
      </c>
      <c r="DG36" s="729">
        <f t="shared" si="64"/>
        <v>0</v>
      </c>
      <c r="DH36" s="729">
        <f t="shared" si="64"/>
        <v>0</v>
      </c>
      <c r="DI36" s="729">
        <f t="shared" si="64"/>
        <v>0</v>
      </c>
      <c r="DJ36" s="729">
        <f t="shared" si="64"/>
        <v>0</v>
      </c>
      <c r="DK36" s="729">
        <f t="shared" si="64"/>
        <v>0</v>
      </c>
      <c r="DL36" s="729">
        <f t="shared" si="64"/>
        <v>0</v>
      </c>
      <c r="DM36" s="729">
        <f t="shared" si="64"/>
        <v>0</v>
      </c>
      <c r="DN36" s="729">
        <f t="shared" si="64"/>
        <v>0</v>
      </c>
      <c r="DO36" s="729">
        <f t="shared" si="64"/>
        <v>0</v>
      </c>
      <c r="DP36" s="729">
        <f t="shared" ref="DP36:DW36" si="65">SUMIF($C:$C,"61.4x",DP:DP)</f>
        <v>0</v>
      </c>
      <c r="DQ36" s="729">
        <f t="shared" si="65"/>
        <v>0</v>
      </c>
      <c r="DR36" s="729">
        <f t="shared" si="65"/>
        <v>0</v>
      </c>
      <c r="DS36" s="729">
        <f t="shared" si="65"/>
        <v>0</v>
      </c>
      <c r="DT36" s="729">
        <f t="shared" si="65"/>
        <v>0</v>
      </c>
      <c r="DU36" s="729">
        <f t="shared" si="65"/>
        <v>0</v>
      </c>
      <c r="DV36" s="729">
        <f t="shared" si="65"/>
        <v>0</v>
      </c>
      <c r="DW36" s="783">
        <f t="shared" si="65"/>
        <v>0</v>
      </c>
      <c r="DX36" s="719"/>
    </row>
    <row r="37" spans="2:128" x14ac:dyDescent="0.2">
      <c r="B37" s="791" t="s">
        <v>540</v>
      </c>
      <c r="C37" s="792" t="s">
        <v>541</v>
      </c>
      <c r="D37" s="715"/>
      <c r="E37" s="715"/>
      <c r="F37" s="715"/>
      <c r="G37" s="715"/>
      <c r="H37" s="715"/>
      <c r="I37" s="715"/>
      <c r="J37" s="715"/>
      <c r="K37" s="715"/>
      <c r="L37" s="715"/>
      <c r="M37" s="715"/>
      <c r="N37" s="715"/>
      <c r="O37" s="715"/>
      <c r="P37" s="715"/>
      <c r="Q37" s="715"/>
      <c r="R37" s="717"/>
      <c r="S37" s="782"/>
      <c r="T37" s="717"/>
      <c r="U37" s="782"/>
      <c r="V37" s="715"/>
      <c r="W37" s="715"/>
      <c r="X37" s="713">
        <f t="shared" ref="X37:BC37" si="66">SUMIF($C:$C,"61.5x",X:X)</f>
        <v>0</v>
      </c>
      <c r="Y37" s="713">
        <f t="shared" si="66"/>
        <v>0</v>
      </c>
      <c r="Z37" s="713">
        <f t="shared" si="66"/>
        <v>0</v>
      </c>
      <c r="AA37" s="713">
        <f t="shared" si="66"/>
        <v>0</v>
      </c>
      <c r="AB37" s="713">
        <f t="shared" si="66"/>
        <v>0</v>
      </c>
      <c r="AC37" s="713">
        <f t="shared" si="66"/>
        <v>0</v>
      </c>
      <c r="AD37" s="713">
        <f t="shared" si="66"/>
        <v>0</v>
      </c>
      <c r="AE37" s="713">
        <f t="shared" si="66"/>
        <v>0</v>
      </c>
      <c r="AF37" s="713">
        <f t="shared" si="66"/>
        <v>0</v>
      </c>
      <c r="AG37" s="713">
        <f t="shared" si="66"/>
        <v>0</v>
      </c>
      <c r="AH37" s="713">
        <f t="shared" si="66"/>
        <v>0</v>
      </c>
      <c r="AI37" s="713">
        <f t="shared" si="66"/>
        <v>0</v>
      </c>
      <c r="AJ37" s="713">
        <f t="shared" si="66"/>
        <v>0</v>
      </c>
      <c r="AK37" s="713">
        <f t="shared" si="66"/>
        <v>0</v>
      </c>
      <c r="AL37" s="713">
        <f t="shared" si="66"/>
        <v>0</v>
      </c>
      <c r="AM37" s="713">
        <f t="shared" si="66"/>
        <v>0</v>
      </c>
      <c r="AN37" s="713">
        <f t="shared" si="66"/>
        <v>0</v>
      </c>
      <c r="AO37" s="713">
        <f t="shared" si="66"/>
        <v>0</v>
      </c>
      <c r="AP37" s="713">
        <f t="shared" si="66"/>
        <v>0</v>
      </c>
      <c r="AQ37" s="713">
        <f t="shared" si="66"/>
        <v>0</v>
      </c>
      <c r="AR37" s="713">
        <f t="shared" si="66"/>
        <v>0</v>
      </c>
      <c r="AS37" s="713">
        <f t="shared" si="66"/>
        <v>0</v>
      </c>
      <c r="AT37" s="713">
        <f t="shared" si="66"/>
        <v>0</v>
      </c>
      <c r="AU37" s="713">
        <f t="shared" si="66"/>
        <v>0</v>
      </c>
      <c r="AV37" s="713">
        <f t="shared" si="66"/>
        <v>0</v>
      </c>
      <c r="AW37" s="713">
        <f t="shared" si="66"/>
        <v>0</v>
      </c>
      <c r="AX37" s="713">
        <f t="shared" si="66"/>
        <v>0</v>
      </c>
      <c r="AY37" s="713">
        <f t="shared" si="66"/>
        <v>0</v>
      </c>
      <c r="AZ37" s="713">
        <f t="shared" si="66"/>
        <v>0</v>
      </c>
      <c r="BA37" s="713">
        <f t="shared" si="66"/>
        <v>0</v>
      </c>
      <c r="BB37" s="713">
        <f t="shared" si="66"/>
        <v>0</v>
      </c>
      <c r="BC37" s="713">
        <f t="shared" si="66"/>
        <v>0</v>
      </c>
      <c r="BD37" s="713">
        <f t="shared" ref="BD37:CI37" si="67">SUMIF($C:$C,"61.5x",BD:BD)</f>
        <v>0</v>
      </c>
      <c r="BE37" s="713">
        <f t="shared" si="67"/>
        <v>0</v>
      </c>
      <c r="BF37" s="713">
        <f t="shared" si="67"/>
        <v>0</v>
      </c>
      <c r="BG37" s="713">
        <f t="shared" si="67"/>
        <v>0</v>
      </c>
      <c r="BH37" s="713">
        <f t="shared" si="67"/>
        <v>0</v>
      </c>
      <c r="BI37" s="713">
        <f t="shared" si="67"/>
        <v>0</v>
      </c>
      <c r="BJ37" s="713">
        <f t="shared" si="67"/>
        <v>0</v>
      </c>
      <c r="BK37" s="713">
        <f t="shared" si="67"/>
        <v>0</v>
      </c>
      <c r="BL37" s="713">
        <f t="shared" si="67"/>
        <v>0</v>
      </c>
      <c r="BM37" s="713">
        <f t="shared" si="67"/>
        <v>0</v>
      </c>
      <c r="BN37" s="713">
        <f t="shared" si="67"/>
        <v>0</v>
      </c>
      <c r="BO37" s="713">
        <f t="shared" si="67"/>
        <v>0</v>
      </c>
      <c r="BP37" s="713">
        <f t="shared" si="67"/>
        <v>0</v>
      </c>
      <c r="BQ37" s="713">
        <f t="shared" si="67"/>
        <v>0</v>
      </c>
      <c r="BR37" s="713">
        <f t="shared" si="67"/>
        <v>0</v>
      </c>
      <c r="BS37" s="713">
        <f t="shared" si="67"/>
        <v>0</v>
      </c>
      <c r="BT37" s="713">
        <f t="shared" si="67"/>
        <v>0</v>
      </c>
      <c r="BU37" s="713">
        <f t="shared" si="67"/>
        <v>0</v>
      </c>
      <c r="BV37" s="713">
        <f t="shared" si="67"/>
        <v>0</v>
      </c>
      <c r="BW37" s="713">
        <f t="shared" si="67"/>
        <v>0</v>
      </c>
      <c r="BX37" s="713">
        <f t="shared" si="67"/>
        <v>0</v>
      </c>
      <c r="BY37" s="713">
        <f t="shared" si="67"/>
        <v>0</v>
      </c>
      <c r="BZ37" s="713">
        <f t="shared" si="67"/>
        <v>0</v>
      </c>
      <c r="CA37" s="713">
        <f t="shared" si="67"/>
        <v>0</v>
      </c>
      <c r="CB37" s="713">
        <f t="shared" si="67"/>
        <v>0</v>
      </c>
      <c r="CC37" s="713">
        <f t="shared" si="67"/>
        <v>0</v>
      </c>
      <c r="CD37" s="713">
        <f t="shared" si="67"/>
        <v>0</v>
      </c>
      <c r="CE37" s="713">
        <f t="shared" si="67"/>
        <v>0</v>
      </c>
      <c r="CF37" s="713">
        <f t="shared" si="67"/>
        <v>0</v>
      </c>
      <c r="CG37" s="713">
        <f t="shared" si="67"/>
        <v>0</v>
      </c>
      <c r="CH37" s="713">
        <f t="shared" si="67"/>
        <v>0</v>
      </c>
      <c r="CI37" s="713">
        <f t="shared" si="67"/>
        <v>0</v>
      </c>
      <c r="CJ37" s="713">
        <f t="shared" ref="CJ37:DO37" si="68">SUMIF($C:$C,"61.5x",CJ:CJ)</f>
        <v>0</v>
      </c>
      <c r="CK37" s="713">
        <f t="shared" si="68"/>
        <v>0</v>
      </c>
      <c r="CL37" s="713">
        <f t="shared" si="68"/>
        <v>0</v>
      </c>
      <c r="CM37" s="713">
        <f t="shared" si="68"/>
        <v>0</v>
      </c>
      <c r="CN37" s="713">
        <f t="shared" si="68"/>
        <v>0</v>
      </c>
      <c r="CO37" s="713">
        <f t="shared" si="68"/>
        <v>0</v>
      </c>
      <c r="CP37" s="713">
        <f t="shared" si="68"/>
        <v>0</v>
      </c>
      <c r="CQ37" s="713">
        <f t="shared" si="68"/>
        <v>0</v>
      </c>
      <c r="CR37" s="713">
        <f t="shared" si="68"/>
        <v>0</v>
      </c>
      <c r="CS37" s="713">
        <f t="shared" si="68"/>
        <v>0</v>
      </c>
      <c r="CT37" s="713">
        <f t="shared" si="68"/>
        <v>0</v>
      </c>
      <c r="CU37" s="713">
        <f t="shared" si="68"/>
        <v>0</v>
      </c>
      <c r="CV37" s="713">
        <f t="shared" si="68"/>
        <v>0</v>
      </c>
      <c r="CW37" s="713">
        <f t="shared" si="68"/>
        <v>0</v>
      </c>
      <c r="CX37" s="713">
        <f t="shared" si="68"/>
        <v>0</v>
      </c>
      <c r="CY37" s="728">
        <f t="shared" si="68"/>
        <v>0</v>
      </c>
      <c r="CZ37" s="729">
        <f t="shared" si="68"/>
        <v>0</v>
      </c>
      <c r="DA37" s="729">
        <f t="shared" si="68"/>
        <v>0</v>
      </c>
      <c r="DB37" s="729">
        <f t="shared" si="68"/>
        <v>0</v>
      </c>
      <c r="DC37" s="729">
        <f t="shared" si="68"/>
        <v>0</v>
      </c>
      <c r="DD37" s="729">
        <f t="shared" si="68"/>
        <v>0</v>
      </c>
      <c r="DE37" s="729">
        <f t="shared" si="68"/>
        <v>0</v>
      </c>
      <c r="DF37" s="729">
        <f t="shared" si="68"/>
        <v>0</v>
      </c>
      <c r="DG37" s="729">
        <f t="shared" si="68"/>
        <v>0</v>
      </c>
      <c r="DH37" s="729">
        <f t="shared" si="68"/>
        <v>0</v>
      </c>
      <c r="DI37" s="729">
        <f t="shared" si="68"/>
        <v>0</v>
      </c>
      <c r="DJ37" s="729">
        <f t="shared" si="68"/>
        <v>0</v>
      </c>
      <c r="DK37" s="729">
        <f t="shared" si="68"/>
        <v>0</v>
      </c>
      <c r="DL37" s="729">
        <f t="shared" si="68"/>
        <v>0</v>
      </c>
      <c r="DM37" s="729">
        <f t="shared" si="68"/>
        <v>0</v>
      </c>
      <c r="DN37" s="729">
        <f t="shared" si="68"/>
        <v>0</v>
      </c>
      <c r="DO37" s="729">
        <f t="shared" si="68"/>
        <v>0</v>
      </c>
      <c r="DP37" s="729">
        <f t="shared" ref="DP37:DW37" si="69">SUMIF($C:$C,"61.5x",DP:DP)</f>
        <v>0</v>
      </c>
      <c r="DQ37" s="729">
        <f t="shared" si="69"/>
        <v>0</v>
      </c>
      <c r="DR37" s="729">
        <f t="shared" si="69"/>
        <v>0</v>
      </c>
      <c r="DS37" s="729">
        <f t="shared" si="69"/>
        <v>0</v>
      </c>
      <c r="DT37" s="729">
        <f t="shared" si="69"/>
        <v>0</v>
      </c>
      <c r="DU37" s="729">
        <f t="shared" si="69"/>
        <v>0</v>
      </c>
      <c r="DV37" s="729">
        <f t="shared" si="69"/>
        <v>0</v>
      </c>
      <c r="DW37" s="783">
        <f t="shared" si="69"/>
        <v>0</v>
      </c>
      <c r="DX37" s="719"/>
    </row>
    <row r="38" spans="2:128" x14ac:dyDescent="0.2">
      <c r="B38" s="791" t="s">
        <v>542</v>
      </c>
      <c r="C38" s="716" t="s">
        <v>543</v>
      </c>
      <c r="D38" s="715"/>
      <c r="E38" s="715"/>
      <c r="F38" s="715"/>
      <c r="G38" s="715"/>
      <c r="H38" s="715"/>
      <c r="I38" s="715"/>
      <c r="J38" s="715"/>
      <c r="K38" s="715"/>
      <c r="L38" s="715"/>
      <c r="M38" s="715"/>
      <c r="N38" s="715"/>
      <c r="O38" s="715"/>
      <c r="P38" s="715"/>
      <c r="Q38" s="715"/>
      <c r="R38" s="717"/>
      <c r="S38" s="782"/>
      <c r="T38" s="717"/>
      <c r="U38" s="782"/>
      <c r="V38" s="715"/>
      <c r="W38" s="715"/>
      <c r="X38" s="713">
        <f t="shared" ref="X38:BC38" si="70">SUMIF($C:$C,"61.6x",X:X)</f>
        <v>0</v>
      </c>
      <c r="Y38" s="713">
        <f t="shared" si="70"/>
        <v>0</v>
      </c>
      <c r="Z38" s="713">
        <f t="shared" si="70"/>
        <v>0</v>
      </c>
      <c r="AA38" s="713">
        <f t="shared" si="70"/>
        <v>0</v>
      </c>
      <c r="AB38" s="713">
        <f t="shared" si="70"/>
        <v>0</v>
      </c>
      <c r="AC38" s="713">
        <f t="shared" si="70"/>
        <v>0</v>
      </c>
      <c r="AD38" s="713">
        <f t="shared" si="70"/>
        <v>0</v>
      </c>
      <c r="AE38" s="713">
        <f t="shared" si="70"/>
        <v>0</v>
      </c>
      <c r="AF38" s="713">
        <f t="shared" si="70"/>
        <v>0</v>
      </c>
      <c r="AG38" s="713">
        <f t="shared" si="70"/>
        <v>0</v>
      </c>
      <c r="AH38" s="713">
        <f t="shared" si="70"/>
        <v>0</v>
      </c>
      <c r="AI38" s="713">
        <f t="shared" si="70"/>
        <v>0</v>
      </c>
      <c r="AJ38" s="713">
        <f t="shared" si="70"/>
        <v>0</v>
      </c>
      <c r="AK38" s="713">
        <f t="shared" si="70"/>
        <v>0</v>
      </c>
      <c r="AL38" s="713">
        <f t="shared" si="70"/>
        <v>0</v>
      </c>
      <c r="AM38" s="713">
        <f t="shared" si="70"/>
        <v>0</v>
      </c>
      <c r="AN38" s="713">
        <f t="shared" si="70"/>
        <v>0</v>
      </c>
      <c r="AO38" s="713">
        <f t="shared" si="70"/>
        <v>0</v>
      </c>
      <c r="AP38" s="713">
        <f t="shared" si="70"/>
        <v>0</v>
      </c>
      <c r="AQ38" s="713">
        <f t="shared" si="70"/>
        <v>0</v>
      </c>
      <c r="AR38" s="713">
        <f t="shared" si="70"/>
        <v>0</v>
      </c>
      <c r="AS38" s="713">
        <f t="shared" si="70"/>
        <v>0</v>
      </c>
      <c r="AT38" s="713">
        <f t="shared" si="70"/>
        <v>0</v>
      </c>
      <c r="AU38" s="713">
        <f t="shared" si="70"/>
        <v>0</v>
      </c>
      <c r="AV38" s="713">
        <f t="shared" si="70"/>
        <v>0</v>
      </c>
      <c r="AW38" s="713">
        <f t="shared" si="70"/>
        <v>0</v>
      </c>
      <c r="AX38" s="713">
        <f t="shared" si="70"/>
        <v>0</v>
      </c>
      <c r="AY38" s="713">
        <f t="shared" si="70"/>
        <v>0</v>
      </c>
      <c r="AZ38" s="713">
        <f t="shared" si="70"/>
        <v>0</v>
      </c>
      <c r="BA38" s="713">
        <f t="shared" si="70"/>
        <v>0</v>
      </c>
      <c r="BB38" s="713">
        <f t="shared" si="70"/>
        <v>0</v>
      </c>
      <c r="BC38" s="713">
        <f t="shared" si="70"/>
        <v>0</v>
      </c>
      <c r="BD38" s="713">
        <f t="shared" ref="BD38:CI38" si="71">SUMIF($C:$C,"61.6x",BD:BD)</f>
        <v>0</v>
      </c>
      <c r="BE38" s="713">
        <f t="shared" si="71"/>
        <v>0</v>
      </c>
      <c r="BF38" s="713">
        <f t="shared" si="71"/>
        <v>0</v>
      </c>
      <c r="BG38" s="713">
        <f t="shared" si="71"/>
        <v>0</v>
      </c>
      <c r="BH38" s="713">
        <f t="shared" si="71"/>
        <v>0</v>
      </c>
      <c r="BI38" s="713">
        <f t="shared" si="71"/>
        <v>0</v>
      </c>
      <c r="BJ38" s="713">
        <f t="shared" si="71"/>
        <v>0</v>
      </c>
      <c r="BK38" s="713">
        <f t="shared" si="71"/>
        <v>0</v>
      </c>
      <c r="BL38" s="713">
        <f t="shared" si="71"/>
        <v>0</v>
      </c>
      <c r="BM38" s="713">
        <f t="shared" si="71"/>
        <v>0</v>
      </c>
      <c r="BN38" s="713">
        <f t="shared" si="71"/>
        <v>0</v>
      </c>
      <c r="BO38" s="713">
        <f t="shared" si="71"/>
        <v>0</v>
      </c>
      <c r="BP38" s="713">
        <f t="shared" si="71"/>
        <v>0</v>
      </c>
      <c r="BQ38" s="713">
        <f t="shared" si="71"/>
        <v>0</v>
      </c>
      <c r="BR38" s="713">
        <f t="shared" si="71"/>
        <v>0</v>
      </c>
      <c r="BS38" s="713">
        <f t="shared" si="71"/>
        <v>0</v>
      </c>
      <c r="BT38" s="713">
        <f t="shared" si="71"/>
        <v>0</v>
      </c>
      <c r="BU38" s="713">
        <f t="shared" si="71"/>
        <v>0</v>
      </c>
      <c r="BV38" s="713">
        <f t="shared" si="71"/>
        <v>0</v>
      </c>
      <c r="BW38" s="713">
        <f t="shared" si="71"/>
        <v>0</v>
      </c>
      <c r="BX38" s="713">
        <f t="shared" si="71"/>
        <v>0</v>
      </c>
      <c r="BY38" s="713">
        <f t="shared" si="71"/>
        <v>0</v>
      </c>
      <c r="BZ38" s="713">
        <f t="shared" si="71"/>
        <v>0</v>
      </c>
      <c r="CA38" s="713">
        <f t="shared" si="71"/>
        <v>0</v>
      </c>
      <c r="CB38" s="713">
        <f t="shared" si="71"/>
        <v>0</v>
      </c>
      <c r="CC38" s="713">
        <f t="shared" si="71"/>
        <v>0</v>
      </c>
      <c r="CD38" s="713">
        <f t="shared" si="71"/>
        <v>0</v>
      </c>
      <c r="CE38" s="713">
        <f t="shared" si="71"/>
        <v>0</v>
      </c>
      <c r="CF38" s="713">
        <f t="shared" si="71"/>
        <v>0</v>
      </c>
      <c r="CG38" s="713">
        <f t="shared" si="71"/>
        <v>0</v>
      </c>
      <c r="CH38" s="713">
        <f t="shared" si="71"/>
        <v>0</v>
      </c>
      <c r="CI38" s="713">
        <f t="shared" si="71"/>
        <v>0</v>
      </c>
      <c r="CJ38" s="713">
        <f t="shared" ref="CJ38:DO38" si="72">SUMIF($C:$C,"61.6x",CJ:CJ)</f>
        <v>0</v>
      </c>
      <c r="CK38" s="713">
        <f t="shared" si="72"/>
        <v>0</v>
      </c>
      <c r="CL38" s="713">
        <f t="shared" si="72"/>
        <v>0</v>
      </c>
      <c r="CM38" s="713">
        <f t="shared" si="72"/>
        <v>0</v>
      </c>
      <c r="CN38" s="713">
        <f t="shared" si="72"/>
        <v>0</v>
      </c>
      <c r="CO38" s="713">
        <f t="shared" si="72"/>
        <v>0</v>
      </c>
      <c r="CP38" s="713">
        <f t="shared" si="72"/>
        <v>0</v>
      </c>
      <c r="CQ38" s="713">
        <f t="shared" si="72"/>
        <v>0</v>
      </c>
      <c r="CR38" s="713">
        <f t="shared" si="72"/>
        <v>0</v>
      </c>
      <c r="CS38" s="713">
        <f t="shared" si="72"/>
        <v>0</v>
      </c>
      <c r="CT38" s="713">
        <f t="shared" si="72"/>
        <v>0</v>
      </c>
      <c r="CU38" s="713">
        <f t="shared" si="72"/>
        <v>0</v>
      </c>
      <c r="CV38" s="713">
        <f t="shared" si="72"/>
        <v>0</v>
      </c>
      <c r="CW38" s="713">
        <f t="shared" si="72"/>
        <v>0</v>
      </c>
      <c r="CX38" s="713">
        <f t="shared" si="72"/>
        <v>0</v>
      </c>
      <c r="CY38" s="728">
        <f t="shared" si="72"/>
        <v>0</v>
      </c>
      <c r="CZ38" s="729">
        <f t="shared" si="72"/>
        <v>0</v>
      </c>
      <c r="DA38" s="729">
        <f t="shared" si="72"/>
        <v>0</v>
      </c>
      <c r="DB38" s="729">
        <f t="shared" si="72"/>
        <v>0</v>
      </c>
      <c r="DC38" s="729">
        <f t="shared" si="72"/>
        <v>0</v>
      </c>
      <c r="DD38" s="729">
        <f t="shared" si="72"/>
        <v>0</v>
      </c>
      <c r="DE38" s="729">
        <f t="shared" si="72"/>
        <v>0</v>
      </c>
      <c r="DF38" s="729">
        <f t="shared" si="72"/>
        <v>0</v>
      </c>
      <c r="DG38" s="729">
        <f t="shared" si="72"/>
        <v>0</v>
      </c>
      <c r="DH38" s="729">
        <f t="shared" si="72"/>
        <v>0</v>
      </c>
      <c r="DI38" s="729">
        <f t="shared" si="72"/>
        <v>0</v>
      </c>
      <c r="DJ38" s="729">
        <f t="shared" si="72"/>
        <v>0</v>
      </c>
      <c r="DK38" s="729">
        <f t="shared" si="72"/>
        <v>0</v>
      </c>
      <c r="DL38" s="729">
        <f t="shared" si="72"/>
        <v>0</v>
      </c>
      <c r="DM38" s="729">
        <f t="shared" si="72"/>
        <v>0</v>
      </c>
      <c r="DN38" s="729">
        <f t="shared" si="72"/>
        <v>0</v>
      </c>
      <c r="DO38" s="729">
        <f t="shared" si="72"/>
        <v>0</v>
      </c>
      <c r="DP38" s="729">
        <f t="shared" ref="DP38:DW38" si="73">SUMIF($C:$C,"61.6x",DP:DP)</f>
        <v>0</v>
      </c>
      <c r="DQ38" s="729">
        <f t="shared" si="73"/>
        <v>0</v>
      </c>
      <c r="DR38" s="729">
        <f t="shared" si="73"/>
        <v>0</v>
      </c>
      <c r="DS38" s="729">
        <f t="shared" si="73"/>
        <v>0</v>
      </c>
      <c r="DT38" s="729">
        <f t="shared" si="73"/>
        <v>0</v>
      </c>
      <c r="DU38" s="729">
        <f t="shared" si="73"/>
        <v>0</v>
      </c>
      <c r="DV38" s="729">
        <f t="shared" si="73"/>
        <v>0</v>
      </c>
      <c r="DW38" s="783">
        <f t="shared" si="73"/>
        <v>0</v>
      </c>
      <c r="DX38" s="719"/>
    </row>
    <row r="39" spans="2:128" x14ac:dyDescent="0.2">
      <c r="B39" s="791" t="s">
        <v>544</v>
      </c>
      <c r="C39" s="716" t="s">
        <v>545</v>
      </c>
      <c r="D39" s="715"/>
      <c r="E39" s="715"/>
      <c r="F39" s="715"/>
      <c r="G39" s="715"/>
      <c r="H39" s="715"/>
      <c r="I39" s="715"/>
      <c r="J39" s="715"/>
      <c r="K39" s="715"/>
      <c r="L39" s="715"/>
      <c r="M39" s="715"/>
      <c r="N39" s="715"/>
      <c r="O39" s="715"/>
      <c r="P39" s="715"/>
      <c r="Q39" s="715"/>
      <c r="R39" s="717"/>
      <c r="S39" s="782"/>
      <c r="T39" s="717"/>
      <c r="U39" s="782"/>
      <c r="V39" s="715"/>
      <c r="W39" s="715"/>
      <c r="X39" s="713">
        <f t="shared" ref="X39:BC39" si="74">SUMIF($C:$C,"61.7x",X:X)</f>
        <v>0</v>
      </c>
      <c r="Y39" s="713">
        <f t="shared" si="74"/>
        <v>0</v>
      </c>
      <c r="Z39" s="713">
        <f t="shared" si="74"/>
        <v>0</v>
      </c>
      <c r="AA39" s="713">
        <f t="shared" si="74"/>
        <v>0</v>
      </c>
      <c r="AB39" s="713">
        <f t="shared" si="74"/>
        <v>0</v>
      </c>
      <c r="AC39" s="713">
        <f t="shared" si="74"/>
        <v>0</v>
      </c>
      <c r="AD39" s="713">
        <f t="shared" si="74"/>
        <v>0</v>
      </c>
      <c r="AE39" s="713">
        <f t="shared" si="74"/>
        <v>0</v>
      </c>
      <c r="AF39" s="713">
        <f t="shared" si="74"/>
        <v>0</v>
      </c>
      <c r="AG39" s="713">
        <f t="shared" si="74"/>
        <v>0</v>
      </c>
      <c r="AH39" s="713">
        <f t="shared" si="74"/>
        <v>0</v>
      </c>
      <c r="AI39" s="713">
        <f t="shared" si="74"/>
        <v>0</v>
      </c>
      <c r="AJ39" s="713">
        <f t="shared" si="74"/>
        <v>0</v>
      </c>
      <c r="AK39" s="713">
        <f t="shared" si="74"/>
        <v>0</v>
      </c>
      <c r="AL39" s="713">
        <f t="shared" si="74"/>
        <v>0</v>
      </c>
      <c r="AM39" s="713">
        <f t="shared" si="74"/>
        <v>0</v>
      </c>
      <c r="AN39" s="713">
        <f t="shared" si="74"/>
        <v>0</v>
      </c>
      <c r="AO39" s="713">
        <f t="shared" si="74"/>
        <v>0</v>
      </c>
      <c r="AP39" s="713">
        <f t="shared" si="74"/>
        <v>0</v>
      </c>
      <c r="AQ39" s="713">
        <f t="shared" si="74"/>
        <v>0</v>
      </c>
      <c r="AR39" s="713">
        <f t="shared" si="74"/>
        <v>0</v>
      </c>
      <c r="AS39" s="713">
        <f t="shared" si="74"/>
        <v>0</v>
      </c>
      <c r="AT39" s="713">
        <f t="shared" si="74"/>
        <v>0</v>
      </c>
      <c r="AU39" s="713">
        <f t="shared" si="74"/>
        <v>0</v>
      </c>
      <c r="AV39" s="713">
        <f t="shared" si="74"/>
        <v>0</v>
      </c>
      <c r="AW39" s="713">
        <f t="shared" si="74"/>
        <v>0</v>
      </c>
      <c r="AX39" s="713">
        <f t="shared" si="74"/>
        <v>0</v>
      </c>
      <c r="AY39" s="713">
        <f t="shared" si="74"/>
        <v>0</v>
      </c>
      <c r="AZ39" s="713">
        <f t="shared" si="74"/>
        <v>0</v>
      </c>
      <c r="BA39" s="713">
        <f t="shared" si="74"/>
        <v>0</v>
      </c>
      <c r="BB39" s="713">
        <f t="shared" si="74"/>
        <v>0</v>
      </c>
      <c r="BC39" s="713">
        <f t="shared" si="74"/>
        <v>0</v>
      </c>
      <c r="BD39" s="713">
        <f t="shared" ref="BD39:CI39" si="75">SUMIF($C:$C,"61.7x",BD:BD)</f>
        <v>0</v>
      </c>
      <c r="BE39" s="713">
        <f t="shared" si="75"/>
        <v>0</v>
      </c>
      <c r="BF39" s="713">
        <f t="shared" si="75"/>
        <v>0</v>
      </c>
      <c r="BG39" s="713">
        <f t="shared" si="75"/>
        <v>0</v>
      </c>
      <c r="BH39" s="713">
        <f t="shared" si="75"/>
        <v>0</v>
      </c>
      <c r="BI39" s="713">
        <f t="shared" si="75"/>
        <v>0</v>
      </c>
      <c r="BJ39" s="713">
        <f t="shared" si="75"/>
        <v>0</v>
      </c>
      <c r="BK39" s="713">
        <f t="shared" si="75"/>
        <v>0</v>
      </c>
      <c r="BL39" s="713">
        <f t="shared" si="75"/>
        <v>0</v>
      </c>
      <c r="BM39" s="713">
        <f t="shared" si="75"/>
        <v>0</v>
      </c>
      <c r="BN39" s="713">
        <f t="shared" si="75"/>
        <v>0</v>
      </c>
      <c r="BO39" s="713">
        <f t="shared" si="75"/>
        <v>0</v>
      </c>
      <c r="BP39" s="713">
        <f t="shared" si="75"/>
        <v>0</v>
      </c>
      <c r="BQ39" s="713">
        <f t="shared" si="75"/>
        <v>0</v>
      </c>
      <c r="BR39" s="713">
        <f t="shared" si="75"/>
        <v>0</v>
      </c>
      <c r="BS39" s="713">
        <f t="shared" si="75"/>
        <v>0</v>
      </c>
      <c r="BT39" s="713">
        <f t="shared" si="75"/>
        <v>0</v>
      </c>
      <c r="BU39" s="713">
        <f t="shared" si="75"/>
        <v>0</v>
      </c>
      <c r="BV39" s="713">
        <f t="shared" si="75"/>
        <v>0</v>
      </c>
      <c r="BW39" s="713">
        <f t="shared" si="75"/>
        <v>0</v>
      </c>
      <c r="BX39" s="713">
        <f t="shared" si="75"/>
        <v>0</v>
      </c>
      <c r="BY39" s="713">
        <f t="shared" si="75"/>
        <v>0</v>
      </c>
      <c r="BZ39" s="713">
        <f t="shared" si="75"/>
        <v>0</v>
      </c>
      <c r="CA39" s="713">
        <f t="shared" si="75"/>
        <v>0</v>
      </c>
      <c r="CB39" s="713">
        <f t="shared" si="75"/>
        <v>0</v>
      </c>
      <c r="CC39" s="713">
        <f t="shared" si="75"/>
        <v>0</v>
      </c>
      <c r="CD39" s="713">
        <f t="shared" si="75"/>
        <v>0</v>
      </c>
      <c r="CE39" s="713">
        <f t="shared" si="75"/>
        <v>0</v>
      </c>
      <c r="CF39" s="713">
        <f t="shared" si="75"/>
        <v>0</v>
      </c>
      <c r="CG39" s="713">
        <f t="shared" si="75"/>
        <v>0</v>
      </c>
      <c r="CH39" s="713">
        <f t="shared" si="75"/>
        <v>0</v>
      </c>
      <c r="CI39" s="713">
        <f t="shared" si="75"/>
        <v>0</v>
      </c>
      <c r="CJ39" s="713">
        <f t="shared" ref="CJ39:DO39" si="76">SUMIF($C:$C,"61.7x",CJ:CJ)</f>
        <v>0</v>
      </c>
      <c r="CK39" s="713">
        <f t="shared" si="76"/>
        <v>0</v>
      </c>
      <c r="CL39" s="713">
        <f t="shared" si="76"/>
        <v>0</v>
      </c>
      <c r="CM39" s="713">
        <f t="shared" si="76"/>
        <v>0</v>
      </c>
      <c r="CN39" s="713">
        <f t="shared" si="76"/>
        <v>0</v>
      </c>
      <c r="CO39" s="713">
        <f t="shared" si="76"/>
        <v>0</v>
      </c>
      <c r="CP39" s="713">
        <f t="shared" si="76"/>
        <v>0</v>
      </c>
      <c r="CQ39" s="713">
        <f t="shared" si="76"/>
        <v>0</v>
      </c>
      <c r="CR39" s="713">
        <f t="shared" si="76"/>
        <v>0</v>
      </c>
      <c r="CS39" s="713">
        <f t="shared" si="76"/>
        <v>0</v>
      </c>
      <c r="CT39" s="713">
        <f t="shared" si="76"/>
        <v>0</v>
      </c>
      <c r="CU39" s="713">
        <f t="shared" si="76"/>
        <v>0</v>
      </c>
      <c r="CV39" s="713">
        <f t="shared" si="76"/>
        <v>0</v>
      </c>
      <c r="CW39" s="713">
        <f t="shared" si="76"/>
        <v>0</v>
      </c>
      <c r="CX39" s="713">
        <f t="shared" si="76"/>
        <v>0</v>
      </c>
      <c r="CY39" s="728">
        <f t="shared" si="76"/>
        <v>0</v>
      </c>
      <c r="CZ39" s="729">
        <f t="shared" si="76"/>
        <v>0</v>
      </c>
      <c r="DA39" s="729">
        <f t="shared" si="76"/>
        <v>0</v>
      </c>
      <c r="DB39" s="729">
        <f t="shared" si="76"/>
        <v>0</v>
      </c>
      <c r="DC39" s="729">
        <f t="shared" si="76"/>
        <v>0</v>
      </c>
      <c r="DD39" s="729">
        <f t="shared" si="76"/>
        <v>0</v>
      </c>
      <c r="DE39" s="729">
        <f t="shared" si="76"/>
        <v>0</v>
      </c>
      <c r="DF39" s="729">
        <f t="shared" si="76"/>
        <v>0</v>
      </c>
      <c r="DG39" s="729">
        <f t="shared" si="76"/>
        <v>0</v>
      </c>
      <c r="DH39" s="729">
        <f t="shared" si="76"/>
        <v>0</v>
      </c>
      <c r="DI39" s="729">
        <f t="shared" si="76"/>
        <v>0</v>
      </c>
      <c r="DJ39" s="729">
        <f t="shared" si="76"/>
        <v>0</v>
      </c>
      <c r="DK39" s="729">
        <f t="shared" si="76"/>
        <v>0</v>
      </c>
      <c r="DL39" s="729">
        <f t="shared" si="76"/>
        <v>0</v>
      </c>
      <c r="DM39" s="729">
        <f t="shared" si="76"/>
        <v>0</v>
      </c>
      <c r="DN39" s="729">
        <f t="shared" si="76"/>
        <v>0</v>
      </c>
      <c r="DO39" s="729">
        <f t="shared" si="76"/>
        <v>0</v>
      </c>
      <c r="DP39" s="729">
        <f t="shared" ref="DP39:DW39" si="77">SUMIF($C:$C,"61.7x",DP:DP)</f>
        <v>0</v>
      </c>
      <c r="DQ39" s="729">
        <f t="shared" si="77"/>
        <v>0</v>
      </c>
      <c r="DR39" s="729">
        <f t="shared" si="77"/>
        <v>0</v>
      </c>
      <c r="DS39" s="729">
        <f t="shared" si="77"/>
        <v>0</v>
      </c>
      <c r="DT39" s="729">
        <f t="shared" si="77"/>
        <v>0</v>
      </c>
      <c r="DU39" s="729">
        <f t="shared" si="77"/>
        <v>0</v>
      </c>
      <c r="DV39" s="729">
        <f t="shared" si="77"/>
        <v>0</v>
      </c>
      <c r="DW39" s="783">
        <f t="shared" si="77"/>
        <v>0</v>
      </c>
      <c r="DX39" s="719"/>
    </row>
    <row r="40" spans="2:128" x14ac:dyDescent="0.2">
      <c r="B40" s="791" t="s">
        <v>546</v>
      </c>
      <c r="C40" s="716" t="s">
        <v>547</v>
      </c>
      <c r="D40" s="715"/>
      <c r="E40" s="715"/>
      <c r="F40" s="715"/>
      <c r="G40" s="715"/>
      <c r="H40" s="715"/>
      <c r="I40" s="715"/>
      <c r="J40" s="715"/>
      <c r="K40" s="715"/>
      <c r="L40" s="715"/>
      <c r="M40" s="715"/>
      <c r="N40" s="715"/>
      <c r="O40" s="715"/>
      <c r="P40" s="715"/>
      <c r="Q40" s="715"/>
      <c r="R40" s="717"/>
      <c r="S40" s="782"/>
      <c r="T40" s="717"/>
      <c r="U40" s="782"/>
      <c r="V40" s="715"/>
      <c r="W40" s="715"/>
      <c r="X40" s="713">
        <f t="shared" ref="X40:BC40" si="78">SUMIF($C:$C,"61.8x",X:X)</f>
        <v>0</v>
      </c>
      <c r="Y40" s="713">
        <f t="shared" si="78"/>
        <v>0</v>
      </c>
      <c r="Z40" s="713">
        <f t="shared" si="78"/>
        <v>0</v>
      </c>
      <c r="AA40" s="713">
        <f t="shared" si="78"/>
        <v>0</v>
      </c>
      <c r="AB40" s="713">
        <f t="shared" si="78"/>
        <v>0</v>
      </c>
      <c r="AC40" s="713">
        <f t="shared" si="78"/>
        <v>0</v>
      </c>
      <c r="AD40" s="713">
        <f t="shared" si="78"/>
        <v>0</v>
      </c>
      <c r="AE40" s="713">
        <f t="shared" si="78"/>
        <v>0</v>
      </c>
      <c r="AF40" s="713">
        <f t="shared" si="78"/>
        <v>0</v>
      </c>
      <c r="AG40" s="713">
        <f t="shared" si="78"/>
        <v>0</v>
      </c>
      <c r="AH40" s="713">
        <f t="shared" si="78"/>
        <v>0</v>
      </c>
      <c r="AI40" s="713">
        <f t="shared" si="78"/>
        <v>0</v>
      </c>
      <c r="AJ40" s="713">
        <f t="shared" si="78"/>
        <v>0</v>
      </c>
      <c r="AK40" s="713">
        <f t="shared" si="78"/>
        <v>0</v>
      </c>
      <c r="AL40" s="713">
        <f t="shared" si="78"/>
        <v>0</v>
      </c>
      <c r="AM40" s="713">
        <f t="shared" si="78"/>
        <v>0</v>
      </c>
      <c r="AN40" s="713">
        <f t="shared" si="78"/>
        <v>0</v>
      </c>
      <c r="AO40" s="713">
        <f t="shared" si="78"/>
        <v>0</v>
      </c>
      <c r="AP40" s="713">
        <f t="shared" si="78"/>
        <v>0</v>
      </c>
      <c r="AQ40" s="713">
        <f t="shared" si="78"/>
        <v>0</v>
      </c>
      <c r="AR40" s="713">
        <f t="shared" si="78"/>
        <v>0</v>
      </c>
      <c r="AS40" s="713">
        <f t="shared" si="78"/>
        <v>0</v>
      </c>
      <c r="AT40" s="713">
        <f t="shared" si="78"/>
        <v>0</v>
      </c>
      <c r="AU40" s="713">
        <f t="shared" si="78"/>
        <v>0</v>
      </c>
      <c r="AV40" s="713">
        <f t="shared" si="78"/>
        <v>0</v>
      </c>
      <c r="AW40" s="713">
        <f t="shared" si="78"/>
        <v>0</v>
      </c>
      <c r="AX40" s="713">
        <f t="shared" si="78"/>
        <v>0</v>
      </c>
      <c r="AY40" s="713">
        <f t="shared" si="78"/>
        <v>0</v>
      </c>
      <c r="AZ40" s="713">
        <f t="shared" si="78"/>
        <v>0</v>
      </c>
      <c r="BA40" s="713">
        <f t="shared" si="78"/>
        <v>0</v>
      </c>
      <c r="BB40" s="713">
        <f t="shared" si="78"/>
        <v>0</v>
      </c>
      <c r="BC40" s="713">
        <f t="shared" si="78"/>
        <v>0</v>
      </c>
      <c r="BD40" s="713">
        <f t="shared" ref="BD40:CI40" si="79">SUMIF($C:$C,"61.8x",BD:BD)</f>
        <v>0</v>
      </c>
      <c r="BE40" s="713">
        <f t="shared" si="79"/>
        <v>0</v>
      </c>
      <c r="BF40" s="713">
        <f t="shared" si="79"/>
        <v>0</v>
      </c>
      <c r="BG40" s="713">
        <f t="shared" si="79"/>
        <v>0</v>
      </c>
      <c r="BH40" s="713">
        <f t="shared" si="79"/>
        <v>0</v>
      </c>
      <c r="BI40" s="713">
        <f t="shared" si="79"/>
        <v>0</v>
      </c>
      <c r="BJ40" s="713">
        <f t="shared" si="79"/>
        <v>0</v>
      </c>
      <c r="BK40" s="713">
        <f t="shared" si="79"/>
        <v>0</v>
      </c>
      <c r="BL40" s="713">
        <f t="shared" si="79"/>
        <v>0</v>
      </c>
      <c r="BM40" s="713">
        <f t="shared" si="79"/>
        <v>0</v>
      </c>
      <c r="BN40" s="713">
        <f t="shared" si="79"/>
        <v>0</v>
      </c>
      <c r="BO40" s="713">
        <f t="shared" si="79"/>
        <v>0</v>
      </c>
      <c r="BP40" s="713">
        <f t="shared" si="79"/>
        <v>0</v>
      </c>
      <c r="BQ40" s="713">
        <f t="shared" si="79"/>
        <v>0</v>
      </c>
      <c r="BR40" s="713">
        <f t="shared" si="79"/>
        <v>0</v>
      </c>
      <c r="BS40" s="713">
        <f t="shared" si="79"/>
        <v>0</v>
      </c>
      <c r="BT40" s="713">
        <f t="shared" si="79"/>
        <v>0</v>
      </c>
      <c r="BU40" s="713">
        <f t="shared" si="79"/>
        <v>0</v>
      </c>
      <c r="BV40" s="713">
        <f t="shared" si="79"/>
        <v>0</v>
      </c>
      <c r="BW40" s="713">
        <f t="shared" si="79"/>
        <v>0</v>
      </c>
      <c r="BX40" s="713">
        <f t="shared" si="79"/>
        <v>0</v>
      </c>
      <c r="BY40" s="713">
        <f t="shared" si="79"/>
        <v>0</v>
      </c>
      <c r="BZ40" s="713">
        <f t="shared" si="79"/>
        <v>0</v>
      </c>
      <c r="CA40" s="713">
        <f t="shared" si="79"/>
        <v>0</v>
      </c>
      <c r="CB40" s="713">
        <f t="shared" si="79"/>
        <v>0</v>
      </c>
      <c r="CC40" s="713">
        <f t="shared" si="79"/>
        <v>0</v>
      </c>
      <c r="CD40" s="713">
        <f t="shared" si="79"/>
        <v>0</v>
      </c>
      <c r="CE40" s="713">
        <f t="shared" si="79"/>
        <v>0</v>
      </c>
      <c r="CF40" s="713">
        <f t="shared" si="79"/>
        <v>0</v>
      </c>
      <c r="CG40" s="713">
        <f t="shared" si="79"/>
        <v>0</v>
      </c>
      <c r="CH40" s="713">
        <f t="shared" si="79"/>
        <v>0</v>
      </c>
      <c r="CI40" s="713">
        <f t="shared" si="79"/>
        <v>0</v>
      </c>
      <c r="CJ40" s="713">
        <f t="shared" ref="CJ40:DO40" si="80">SUMIF($C:$C,"61.8x",CJ:CJ)</f>
        <v>0</v>
      </c>
      <c r="CK40" s="713">
        <f t="shared" si="80"/>
        <v>0</v>
      </c>
      <c r="CL40" s="713">
        <f t="shared" si="80"/>
        <v>0</v>
      </c>
      <c r="CM40" s="713">
        <f t="shared" si="80"/>
        <v>0</v>
      </c>
      <c r="CN40" s="713">
        <f t="shared" si="80"/>
        <v>0</v>
      </c>
      <c r="CO40" s="713">
        <f t="shared" si="80"/>
        <v>0</v>
      </c>
      <c r="CP40" s="713">
        <f t="shared" si="80"/>
        <v>0</v>
      </c>
      <c r="CQ40" s="713">
        <f t="shared" si="80"/>
        <v>0</v>
      </c>
      <c r="CR40" s="713">
        <f t="shared" si="80"/>
        <v>0</v>
      </c>
      <c r="CS40" s="713">
        <f t="shared" si="80"/>
        <v>0</v>
      </c>
      <c r="CT40" s="713">
        <f t="shared" si="80"/>
        <v>0</v>
      </c>
      <c r="CU40" s="713">
        <f t="shared" si="80"/>
        <v>0</v>
      </c>
      <c r="CV40" s="713">
        <f t="shared" si="80"/>
        <v>0</v>
      </c>
      <c r="CW40" s="713">
        <f t="shared" si="80"/>
        <v>0</v>
      </c>
      <c r="CX40" s="713">
        <f t="shared" si="80"/>
        <v>0</v>
      </c>
      <c r="CY40" s="728">
        <f t="shared" si="80"/>
        <v>0</v>
      </c>
      <c r="CZ40" s="729">
        <f t="shared" si="80"/>
        <v>0</v>
      </c>
      <c r="DA40" s="729">
        <f t="shared" si="80"/>
        <v>0</v>
      </c>
      <c r="DB40" s="729">
        <f t="shared" si="80"/>
        <v>0</v>
      </c>
      <c r="DC40" s="729">
        <f t="shared" si="80"/>
        <v>0</v>
      </c>
      <c r="DD40" s="729">
        <f t="shared" si="80"/>
        <v>0</v>
      </c>
      <c r="DE40" s="729">
        <f t="shared" si="80"/>
        <v>0</v>
      </c>
      <c r="DF40" s="729">
        <f t="shared" si="80"/>
        <v>0</v>
      </c>
      <c r="DG40" s="729">
        <f t="shared" si="80"/>
        <v>0</v>
      </c>
      <c r="DH40" s="729">
        <f t="shared" si="80"/>
        <v>0</v>
      </c>
      <c r="DI40" s="729">
        <f t="shared" si="80"/>
        <v>0</v>
      </c>
      <c r="DJ40" s="729">
        <f t="shared" si="80"/>
        <v>0</v>
      </c>
      <c r="DK40" s="729">
        <f t="shared" si="80"/>
        <v>0</v>
      </c>
      <c r="DL40" s="729">
        <f t="shared" si="80"/>
        <v>0</v>
      </c>
      <c r="DM40" s="729">
        <f t="shared" si="80"/>
        <v>0</v>
      </c>
      <c r="DN40" s="729">
        <f t="shared" si="80"/>
        <v>0</v>
      </c>
      <c r="DO40" s="729">
        <f t="shared" si="80"/>
        <v>0</v>
      </c>
      <c r="DP40" s="729">
        <f t="shared" ref="DP40:DW40" si="81">SUMIF($C:$C,"61.8x",DP:DP)</f>
        <v>0</v>
      </c>
      <c r="DQ40" s="729">
        <f t="shared" si="81"/>
        <v>0</v>
      </c>
      <c r="DR40" s="729">
        <f t="shared" si="81"/>
        <v>0</v>
      </c>
      <c r="DS40" s="729">
        <f t="shared" si="81"/>
        <v>0</v>
      </c>
      <c r="DT40" s="729">
        <f t="shared" si="81"/>
        <v>0</v>
      </c>
      <c r="DU40" s="729">
        <f t="shared" si="81"/>
        <v>0</v>
      </c>
      <c r="DV40" s="729">
        <f t="shared" si="81"/>
        <v>0</v>
      </c>
      <c r="DW40" s="783">
        <f t="shared" si="81"/>
        <v>0</v>
      </c>
      <c r="DX40" s="719"/>
    </row>
    <row r="41" spans="2:128" x14ac:dyDescent="0.2">
      <c r="B41" s="791" t="s">
        <v>548</v>
      </c>
      <c r="C41" s="716" t="s">
        <v>549</v>
      </c>
      <c r="D41" s="715"/>
      <c r="E41" s="715"/>
      <c r="F41" s="715"/>
      <c r="G41" s="715"/>
      <c r="H41" s="715"/>
      <c r="I41" s="715"/>
      <c r="J41" s="715"/>
      <c r="K41" s="715"/>
      <c r="L41" s="715"/>
      <c r="M41" s="715"/>
      <c r="N41" s="715"/>
      <c r="O41" s="715"/>
      <c r="P41" s="715"/>
      <c r="Q41" s="715"/>
      <c r="R41" s="717"/>
      <c r="S41" s="782"/>
      <c r="T41" s="717"/>
      <c r="U41" s="782"/>
      <c r="V41" s="715"/>
      <c r="W41" s="715"/>
      <c r="X41" s="713">
        <f t="shared" ref="X41:BC41" si="82">SUMIF($C:$C,"61.9x",X:X)</f>
        <v>0</v>
      </c>
      <c r="Y41" s="713">
        <f t="shared" si="82"/>
        <v>0</v>
      </c>
      <c r="Z41" s="713">
        <f t="shared" si="82"/>
        <v>0</v>
      </c>
      <c r="AA41" s="713">
        <f t="shared" si="82"/>
        <v>0</v>
      </c>
      <c r="AB41" s="713">
        <f t="shared" si="82"/>
        <v>0</v>
      </c>
      <c r="AC41" s="713">
        <f t="shared" si="82"/>
        <v>0</v>
      </c>
      <c r="AD41" s="713">
        <f t="shared" si="82"/>
        <v>0</v>
      </c>
      <c r="AE41" s="713">
        <f t="shared" si="82"/>
        <v>0</v>
      </c>
      <c r="AF41" s="713">
        <f t="shared" si="82"/>
        <v>0</v>
      </c>
      <c r="AG41" s="713">
        <f t="shared" si="82"/>
        <v>0</v>
      </c>
      <c r="AH41" s="713">
        <f t="shared" si="82"/>
        <v>0</v>
      </c>
      <c r="AI41" s="713">
        <f t="shared" si="82"/>
        <v>0</v>
      </c>
      <c r="AJ41" s="713">
        <f t="shared" si="82"/>
        <v>0</v>
      </c>
      <c r="AK41" s="713">
        <f t="shared" si="82"/>
        <v>0</v>
      </c>
      <c r="AL41" s="713">
        <f t="shared" si="82"/>
        <v>0</v>
      </c>
      <c r="AM41" s="713">
        <f t="shared" si="82"/>
        <v>0</v>
      </c>
      <c r="AN41" s="713">
        <f t="shared" si="82"/>
        <v>0</v>
      </c>
      <c r="AO41" s="713">
        <f t="shared" si="82"/>
        <v>0</v>
      </c>
      <c r="AP41" s="713">
        <f t="shared" si="82"/>
        <v>0</v>
      </c>
      <c r="AQ41" s="713">
        <f t="shared" si="82"/>
        <v>0</v>
      </c>
      <c r="AR41" s="713">
        <f t="shared" si="82"/>
        <v>0</v>
      </c>
      <c r="AS41" s="713">
        <f t="shared" si="82"/>
        <v>0</v>
      </c>
      <c r="AT41" s="713">
        <f t="shared" si="82"/>
        <v>0</v>
      </c>
      <c r="AU41" s="713">
        <f t="shared" si="82"/>
        <v>0</v>
      </c>
      <c r="AV41" s="713">
        <f t="shared" si="82"/>
        <v>0</v>
      </c>
      <c r="AW41" s="713">
        <f t="shared" si="82"/>
        <v>0</v>
      </c>
      <c r="AX41" s="713">
        <f t="shared" si="82"/>
        <v>0</v>
      </c>
      <c r="AY41" s="713">
        <f t="shared" si="82"/>
        <v>0</v>
      </c>
      <c r="AZ41" s="713">
        <f t="shared" si="82"/>
        <v>0</v>
      </c>
      <c r="BA41" s="713">
        <f t="shared" si="82"/>
        <v>0</v>
      </c>
      <c r="BB41" s="713">
        <f t="shared" si="82"/>
        <v>0</v>
      </c>
      <c r="BC41" s="713">
        <f t="shared" si="82"/>
        <v>0</v>
      </c>
      <c r="BD41" s="713">
        <f t="shared" ref="BD41:CI41" si="83">SUMIF($C:$C,"61.9x",BD:BD)</f>
        <v>0</v>
      </c>
      <c r="BE41" s="713">
        <f t="shared" si="83"/>
        <v>0</v>
      </c>
      <c r="BF41" s="713">
        <f t="shared" si="83"/>
        <v>0</v>
      </c>
      <c r="BG41" s="713">
        <f t="shared" si="83"/>
        <v>0</v>
      </c>
      <c r="BH41" s="713">
        <f t="shared" si="83"/>
        <v>0</v>
      </c>
      <c r="BI41" s="713">
        <f t="shared" si="83"/>
        <v>0</v>
      </c>
      <c r="BJ41" s="713">
        <f t="shared" si="83"/>
        <v>0</v>
      </c>
      <c r="BK41" s="713">
        <f t="shared" si="83"/>
        <v>0</v>
      </c>
      <c r="BL41" s="713">
        <f t="shared" si="83"/>
        <v>0</v>
      </c>
      <c r="BM41" s="713">
        <f t="shared" si="83"/>
        <v>0</v>
      </c>
      <c r="BN41" s="713">
        <f t="shared" si="83"/>
        <v>0</v>
      </c>
      <c r="BO41" s="713">
        <f t="shared" si="83"/>
        <v>0</v>
      </c>
      <c r="BP41" s="713">
        <f t="shared" si="83"/>
        <v>0</v>
      </c>
      <c r="BQ41" s="713">
        <f t="shared" si="83"/>
        <v>0</v>
      </c>
      <c r="BR41" s="713">
        <f t="shared" si="83"/>
        <v>0</v>
      </c>
      <c r="BS41" s="713">
        <f t="shared" si="83"/>
        <v>0</v>
      </c>
      <c r="BT41" s="713">
        <f t="shared" si="83"/>
        <v>0</v>
      </c>
      <c r="BU41" s="713">
        <f t="shared" si="83"/>
        <v>0</v>
      </c>
      <c r="BV41" s="713">
        <f t="shared" si="83"/>
        <v>0</v>
      </c>
      <c r="BW41" s="713">
        <f t="shared" si="83"/>
        <v>0</v>
      </c>
      <c r="BX41" s="713">
        <f t="shared" si="83"/>
        <v>0</v>
      </c>
      <c r="BY41" s="713">
        <f t="shared" si="83"/>
        <v>0</v>
      </c>
      <c r="BZ41" s="713">
        <f t="shared" si="83"/>
        <v>0</v>
      </c>
      <c r="CA41" s="713">
        <f t="shared" si="83"/>
        <v>0</v>
      </c>
      <c r="CB41" s="713">
        <f t="shared" si="83"/>
        <v>0</v>
      </c>
      <c r="CC41" s="713">
        <f t="shared" si="83"/>
        <v>0</v>
      </c>
      <c r="CD41" s="713">
        <f t="shared" si="83"/>
        <v>0</v>
      </c>
      <c r="CE41" s="713">
        <f t="shared" si="83"/>
        <v>0</v>
      </c>
      <c r="CF41" s="713">
        <f t="shared" si="83"/>
        <v>0</v>
      </c>
      <c r="CG41" s="713">
        <f t="shared" si="83"/>
        <v>0</v>
      </c>
      <c r="CH41" s="713">
        <f t="shared" si="83"/>
        <v>0</v>
      </c>
      <c r="CI41" s="713">
        <f t="shared" si="83"/>
        <v>0</v>
      </c>
      <c r="CJ41" s="713">
        <f t="shared" ref="CJ41:DO41" si="84">SUMIF($C:$C,"61.9x",CJ:CJ)</f>
        <v>0</v>
      </c>
      <c r="CK41" s="713">
        <f t="shared" si="84"/>
        <v>0</v>
      </c>
      <c r="CL41" s="713">
        <f t="shared" si="84"/>
        <v>0</v>
      </c>
      <c r="CM41" s="713">
        <f t="shared" si="84"/>
        <v>0</v>
      </c>
      <c r="CN41" s="713">
        <f t="shared" si="84"/>
        <v>0</v>
      </c>
      <c r="CO41" s="713">
        <f t="shared" si="84"/>
        <v>0</v>
      </c>
      <c r="CP41" s="713">
        <f t="shared" si="84"/>
        <v>0</v>
      </c>
      <c r="CQ41" s="713">
        <f t="shared" si="84"/>
        <v>0</v>
      </c>
      <c r="CR41" s="713">
        <f t="shared" si="84"/>
        <v>0</v>
      </c>
      <c r="CS41" s="713">
        <f t="shared" si="84"/>
        <v>0</v>
      </c>
      <c r="CT41" s="713">
        <f t="shared" si="84"/>
        <v>0</v>
      </c>
      <c r="CU41" s="713">
        <f t="shared" si="84"/>
        <v>0</v>
      </c>
      <c r="CV41" s="713">
        <f t="shared" si="84"/>
        <v>0</v>
      </c>
      <c r="CW41" s="713">
        <f t="shared" si="84"/>
        <v>0</v>
      </c>
      <c r="CX41" s="713">
        <f t="shared" si="84"/>
        <v>0</v>
      </c>
      <c r="CY41" s="728">
        <f t="shared" si="84"/>
        <v>0</v>
      </c>
      <c r="CZ41" s="729">
        <f t="shared" si="84"/>
        <v>0</v>
      </c>
      <c r="DA41" s="729">
        <f t="shared" si="84"/>
        <v>0</v>
      </c>
      <c r="DB41" s="729">
        <f t="shared" si="84"/>
        <v>0</v>
      </c>
      <c r="DC41" s="729">
        <f t="shared" si="84"/>
        <v>0</v>
      </c>
      <c r="DD41" s="729">
        <f t="shared" si="84"/>
        <v>0</v>
      </c>
      <c r="DE41" s="729">
        <f t="shared" si="84"/>
        <v>0</v>
      </c>
      <c r="DF41" s="729">
        <f t="shared" si="84"/>
        <v>0</v>
      </c>
      <c r="DG41" s="729">
        <f t="shared" si="84"/>
        <v>0</v>
      </c>
      <c r="DH41" s="729">
        <f t="shared" si="84"/>
        <v>0</v>
      </c>
      <c r="DI41" s="729">
        <f t="shared" si="84"/>
        <v>0</v>
      </c>
      <c r="DJ41" s="729">
        <f t="shared" si="84"/>
        <v>0</v>
      </c>
      <c r="DK41" s="729">
        <f t="shared" si="84"/>
        <v>0</v>
      </c>
      <c r="DL41" s="729">
        <f t="shared" si="84"/>
        <v>0</v>
      </c>
      <c r="DM41" s="729">
        <f t="shared" si="84"/>
        <v>0</v>
      </c>
      <c r="DN41" s="729">
        <f t="shared" si="84"/>
        <v>0</v>
      </c>
      <c r="DO41" s="729">
        <f t="shared" si="84"/>
        <v>0</v>
      </c>
      <c r="DP41" s="729">
        <f t="shared" ref="DP41:DW41" si="85">SUMIF($C:$C,"61.9x",DP:DP)</f>
        <v>0</v>
      </c>
      <c r="DQ41" s="729">
        <f t="shared" si="85"/>
        <v>0</v>
      </c>
      <c r="DR41" s="729">
        <f t="shared" si="85"/>
        <v>0</v>
      </c>
      <c r="DS41" s="729">
        <f t="shared" si="85"/>
        <v>0</v>
      </c>
      <c r="DT41" s="729">
        <f t="shared" si="85"/>
        <v>0</v>
      </c>
      <c r="DU41" s="729">
        <f t="shared" si="85"/>
        <v>0</v>
      </c>
      <c r="DV41" s="729">
        <f t="shared" si="85"/>
        <v>0</v>
      </c>
      <c r="DW41" s="783">
        <f t="shared" si="85"/>
        <v>0</v>
      </c>
      <c r="DX41" s="719"/>
    </row>
    <row r="42" spans="2:128" ht="15.75" thickBot="1" x14ac:dyDescent="0.25">
      <c r="B42" s="793" t="s">
        <v>550</v>
      </c>
      <c r="C42" s="794" t="s">
        <v>551</v>
      </c>
      <c r="D42" s="795"/>
      <c r="E42" s="795"/>
      <c r="F42" s="795"/>
      <c r="G42" s="795"/>
      <c r="H42" s="795"/>
      <c r="I42" s="795"/>
      <c r="J42" s="795"/>
      <c r="K42" s="795"/>
      <c r="L42" s="795"/>
      <c r="M42" s="795"/>
      <c r="N42" s="795"/>
      <c r="O42" s="795"/>
      <c r="P42" s="795"/>
      <c r="Q42" s="795"/>
      <c r="R42" s="796"/>
      <c r="S42" s="797"/>
      <c r="T42" s="796"/>
      <c r="U42" s="797"/>
      <c r="V42" s="795"/>
      <c r="W42" s="795"/>
      <c r="X42" s="798">
        <f t="shared" ref="X42:BC42" si="86">SUMIF($C:$C,"61.10x",X:X)</f>
        <v>0</v>
      </c>
      <c r="Y42" s="798">
        <f t="shared" si="86"/>
        <v>0</v>
      </c>
      <c r="Z42" s="798">
        <f t="shared" si="86"/>
        <v>0</v>
      </c>
      <c r="AA42" s="798">
        <f t="shared" si="86"/>
        <v>0</v>
      </c>
      <c r="AB42" s="798">
        <f t="shared" si="86"/>
        <v>0</v>
      </c>
      <c r="AC42" s="798">
        <f t="shared" si="86"/>
        <v>0</v>
      </c>
      <c r="AD42" s="798">
        <f t="shared" si="86"/>
        <v>0</v>
      </c>
      <c r="AE42" s="798">
        <f t="shared" si="86"/>
        <v>0</v>
      </c>
      <c r="AF42" s="798">
        <f t="shared" si="86"/>
        <v>0</v>
      </c>
      <c r="AG42" s="798">
        <f t="shared" si="86"/>
        <v>0</v>
      </c>
      <c r="AH42" s="798">
        <f t="shared" si="86"/>
        <v>0</v>
      </c>
      <c r="AI42" s="798">
        <f t="shared" si="86"/>
        <v>0</v>
      </c>
      <c r="AJ42" s="798">
        <f t="shared" si="86"/>
        <v>0</v>
      </c>
      <c r="AK42" s="798">
        <f t="shared" si="86"/>
        <v>0</v>
      </c>
      <c r="AL42" s="798">
        <f t="shared" si="86"/>
        <v>0</v>
      </c>
      <c r="AM42" s="798">
        <f t="shared" si="86"/>
        <v>0</v>
      </c>
      <c r="AN42" s="798">
        <f t="shared" si="86"/>
        <v>0</v>
      </c>
      <c r="AO42" s="798">
        <f t="shared" si="86"/>
        <v>0</v>
      </c>
      <c r="AP42" s="798">
        <f t="shared" si="86"/>
        <v>0</v>
      </c>
      <c r="AQ42" s="798">
        <f t="shared" si="86"/>
        <v>0</v>
      </c>
      <c r="AR42" s="798">
        <f t="shared" si="86"/>
        <v>0</v>
      </c>
      <c r="AS42" s="798">
        <f t="shared" si="86"/>
        <v>0</v>
      </c>
      <c r="AT42" s="798">
        <f t="shared" si="86"/>
        <v>0</v>
      </c>
      <c r="AU42" s="798">
        <f t="shared" si="86"/>
        <v>0</v>
      </c>
      <c r="AV42" s="798">
        <f t="shared" si="86"/>
        <v>0</v>
      </c>
      <c r="AW42" s="798">
        <f t="shared" si="86"/>
        <v>0</v>
      </c>
      <c r="AX42" s="798">
        <f t="shared" si="86"/>
        <v>0</v>
      </c>
      <c r="AY42" s="798">
        <f t="shared" si="86"/>
        <v>0</v>
      </c>
      <c r="AZ42" s="798">
        <f t="shared" si="86"/>
        <v>0</v>
      </c>
      <c r="BA42" s="798">
        <f t="shared" si="86"/>
        <v>0</v>
      </c>
      <c r="BB42" s="798">
        <f t="shared" si="86"/>
        <v>0</v>
      </c>
      <c r="BC42" s="798">
        <f t="shared" si="86"/>
        <v>0</v>
      </c>
      <c r="BD42" s="798">
        <f t="shared" ref="BD42:CI42" si="87">SUMIF($C:$C,"61.10x",BD:BD)</f>
        <v>0</v>
      </c>
      <c r="BE42" s="798">
        <f t="shared" si="87"/>
        <v>0</v>
      </c>
      <c r="BF42" s="798">
        <f t="shared" si="87"/>
        <v>0</v>
      </c>
      <c r="BG42" s="798">
        <f t="shared" si="87"/>
        <v>0</v>
      </c>
      <c r="BH42" s="798">
        <f t="shared" si="87"/>
        <v>0</v>
      </c>
      <c r="BI42" s="798">
        <f t="shared" si="87"/>
        <v>0</v>
      </c>
      <c r="BJ42" s="798">
        <f t="shared" si="87"/>
        <v>0</v>
      </c>
      <c r="BK42" s="798">
        <f t="shared" si="87"/>
        <v>0</v>
      </c>
      <c r="BL42" s="798">
        <f t="shared" si="87"/>
        <v>0</v>
      </c>
      <c r="BM42" s="798">
        <f t="shared" si="87"/>
        <v>0</v>
      </c>
      <c r="BN42" s="798">
        <f t="shared" si="87"/>
        <v>0</v>
      </c>
      <c r="BO42" s="798">
        <f t="shared" si="87"/>
        <v>0</v>
      </c>
      <c r="BP42" s="798">
        <f t="shared" si="87"/>
        <v>0</v>
      </c>
      <c r="BQ42" s="798">
        <f t="shared" si="87"/>
        <v>0</v>
      </c>
      <c r="BR42" s="798">
        <f t="shared" si="87"/>
        <v>0</v>
      </c>
      <c r="BS42" s="798">
        <f t="shared" si="87"/>
        <v>0</v>
      </c>
      <c r="BT42" s="798">
        <f t="shared" si="87"/>
        <v>0</v>
      </c>
      <c r="BU42" s="798">
        <f t="shared" si="87"/>
        <v>0</v>
      </c>
      <c r="BV42" s="798">
        <f t="shared" si="87"/>
        <v>0</v>
      </c>
      <c r="BW42" s="798">
        <f t="shared" si="87"/>
        <v>0</v>
      </c>
      <c r="BX42" s="798">
        <f t="shared" si="87"/>
        <v>0</v>
      </c>
      <c r="BY42" s="798">
        <f t="shared" si="87"/>
        <v>0</v>
      </c>
      <c r="BZ42" s="798">
        <f t="shared" si="87"/>
        <v>0</v>
      </c>
      <c r="CA42" s="798">
        <f t="shared" si="87"/>
        <v>0</v>
      </c>
      <c r="CB42" s="798">
        <f t="shared" si="87"/>
        <v>0</v>
      </c>
      <c r="CC42" s="798">
        <f t="shared" si="87"/>
        <v>0</v>
      </c>
      <c r="CD42" s="798">
        <f t="shared" si="87"/>
        <v>0</v>
      </c>
      <c r="CE42" s="798">
        <f t="shared" si="87"/>
        <v>0</v>
      </c>
      <c r="CF42" s="798">
        <f t="shared" si="87"/>
        <v>0</v>
      </c>
      <c r="CG42" s="798">
        <f t="shared" si="87"/>
        <v>0</v>
      </c>
      <c r="CH42" s="798">
        <f t="shared" si="87"/>
        <v>0</v>
      </c>
      <c r="CI42" s="798">
        <f t="shared" si="87"/>
        <v>0</v>
      </c>
      <c r="CJ42" s="798">
        <f t="shared" ref="CJ42:DO42" si="88">SUMIF($C:$C,"61.10x",CJ:CJ)</f>
        <v>0</v>
      </c>
      <c r="CK42" s="798">
        <f t="shared" si="88"/>
        <v>0</v>
      </c>
      <c r="CL42" s="798">
        <f t="shared" si="88"/>
        <v>0</v>
      </c>
      <c r="CM42" s="798">
        <f t="shared" si="88"/>
        <v>0</v>
      </c>
      <c r="CN42" s="798">
        <f t="shared" si="88"/>
        <v>0</v>
      </c>
      <c r="CO42" s="798">
        <f t="shared" si="88"/>
        <v>0</v>
      </c>
      <c r="CP42" s="798">
        <f t="shared" si="88"/>
        <v>0</v>
      </c>
      <c r="CQ42" s="798">
        <f t="shared" si="88"/>
        <v>0</v>
      </c>
      <c r="CR42" s="798">
        <f t="shared" si="88"/>
        <v>0</v>
      </c>
      <c r="CS42" s="798">
        <f t="shared" si="88"/>
        <v>0</v>
      </c>
      <c r="CT42" s="798">
        <f t="shared" si="88"/>
        <v>0</v>
      </c>
      <c r="CU42" s="798">
        <f t="shared" si="88"/>
        <v>0</v>
      </c>
      <c r="CV42" s="798">
        <f t="shared" si="88"/>
        <v>0</v>
      </c>
      <c r="CW42" s="798">
        <f t="shared" si="88"/>
        <v>0</v>
      </c>
      <c r="CX42" s="798">
        <f t="shared" si="88"/>
        <v>0</v>
      </c>
      <c r="CY42" s="799">
        <f t="shared" si="88"/>
        <v>0</v>
      </c>
      <c r="CZ42" s="800">
        <f t="shared" si="88"/>
        <v>0</v>
      </c>
      <c r="DA42" s="800">
        <f t="shared" si="88"/>
        <v>0</v>
      </c>
      <c r="DB42" s="800">
        <f t="shared" si="88"/>
        <v>0</v>
      </c>
      <c r="DC42" s="800">
        <f t="shared" si="88"/>
        <v>0</v>
      </c>
      <c r="DD42" s="800">
        <f t="shared" si="88"/>
        <v>0</v>
      </c>
      <c r="DE42" s="800">
        <f t="shared" si="88"/>
        <v>0</v>
      </c>
      <c r="DF42" s="800">
        <f t="shared" si="88"/>
        <v>0</v>
      </c>
      <c r="DG42" s="800">
        <f t="shared" si="88"/>
        <v>0</v>
      </c>
      <c r="DH42" s="800">
        <f t="shared" si="88"/>
        <v>0</v>
      </c>
      <c r="DI42" s="800">
        <f t="shared" si="88"/>
        <v>0</v>
      </c>
      <c r="DJ42" s="800">
        <f t="shared" si="88"/>
        <v>0</v>
      </c>
      <c r="DK42" s="800">
        <f t="shared" si="88"/>
        <v>0</v>
      </c>
      <c r="DL42" s="800">
        <f t="shared" si="88"/>
        <v>0</v>
      </c>
      <c r="DM42" s="800">
        <f t="shared" si="88"/>
        <v>0</v>
      </c>
      <c r="DN42" s="800">
        <f t="shared" si="88"/>
        <v>0</v>
      </c>
      <c r="DO42" s="800">
        <f t="shared" si="88"/>
        <v>0</v>
      </c>
      <c r="DP42" s="800">
        <f t="shared" ref="DP42:DW42" si="89">SUMIF($C:$C,"61.10x",DP:DP)</f>
        <v>0</v>
      </c>
      <c r="DQ42" s="800">
        <f t="shared" si="89"/>
        <v>0</v>
      </c>
      <c r="DR42" s="800">
        <f t="shared" si="89"/>
        <v>0</v>
      </c>
      <c r="DS42" s="800">
        <f t="shared" si="89"/>
        <v>0</v>
      </c>
      <c r="DT42" s="800">
        <f t="shared" si="89"/>
        <v>0</v>
      </c>
      <c r="DU42" s="800">
        <f t="shared" si="89"/>
        <v>0</v>
      </c>
      <c r="DV42" s="800">
        <f t="shared" si="89"/>
        <v>0</v>
      </c>
      <c r="DW42" s="801">
        <f t="shared" si="89"/>
        <v>0</v>
      </c>
      <c r="DX42" s="719"/>
    </row>
    <row r="43" spans="2:128" x14ac:dyDescent="0.2">
      <c r="B43" s="802"/>
      <c r="C43" s="679"/>
      <c r="D43" s="679"/>
      <c r="E43" s="679"/>
      <c r="F43" s="679"/>
      <c r="G43" s="679"/>
      <c r="H43" s="679"/>
      <c r="I43" s="679"/>
      <c r="J43" s="679"/>
      <c r="K43" s="679"/>
      <c r="L43" s="679"/>
      <c r="M43" s="679"/>
      <c r="N43" s="679"/>
      <c r="O43" s="679"/>
      <c r="P43" s="679"/>
      <c r="Q43" s="679"/>
      <c r="R43" s="679"/>
      <c r="S43" s="679"/>
      <c r="T43" s="679"/>
      <c r="U43" s="679"/>
      <c r="V43" s="678"/>
      <c r="W43" s="678"/>
      <c r="X43" s="678"/>
      <c r="Y43" s="678"/>
      <c r="Z43" s="678"/>
      <c r="AA43" s="678"/>
      <c r="AB43" s="678"/>
      <c r="AC43" s="678"/>
      <c r="AD43" s="678"/>
      <c r="AE43" s="678"/>
      <c r="AF43" s="678"/>
      <c r="AG43" s="678"/>
      <c r="AH43" s="678"/>
      <c r="AI43" s="678"/>
      <c r="AJ43" s="678"/>
      <c r="AK43" s="678"/>
      <c r="AL43" s="678"/>
      <c r="AM43" s="678"/>
      <c r="AN43" s="678"/>
      <c r="AO43" s="678"/>
      <c r="AP43" s="678"/>
      <c r="AQ43" s="678"/>
      <c r="AR43" s="678"/>
      <c r="AS43" s="678"/>
      <c r="AT43" s="678"/>
      <c r="AU43" s="678"/>
      <c r="AV43" s="678"/>
      <c r="AW43" s="678"/>
      <c r="AX43" s="678"/>
      <c r="AY43" s="678"/>
      <c r="AZ43" s="678"/>
      <c r="BA43" s="678"/>
      <c r="BB43" s="678"/>
      <c r="BC43" s="678"/>
      <c r="BD43" s="678"/>
      <c r="BE43" s="678"/>
      <c r="BF43" s="678"/>
      <c r="BG43" s="678"/>
      <c r="BH43" s="678"/>
      <c r="BI43" s="678"/>
      <c r="BJ43" s="678"/>
      <c r="BK43" s="678"/>
      <c r="BL43" s="678"/>
      <c r="BM43" s="678"/>
      <c r="BN43" s="678"/>
      <c r="BO43" s="678"/>
      <c r="BP43" s="678"/>
      <c r="BQ43" s="678"/>
      <c r="BR43" s="678"/>
      <c r="BS43" s="678"/>
      <c r="BT43" s="678"/>
      <c r="BU43" s="678"/>
      <c r="BV43" s="678"/>
      <c r="BW43" s="678"/>
      <c r="BX43" s="678"/>
      <c r="BY43" s="678"/>
      <c r="BZ43" s="678"/>
      <c r="CA43" s="678"/>
      <c r="CB43" s="678"/>
      <c r="CC43" s="678"/>
      <c r="CD43" s="679"/>
      <c r="CE43" s="679"/>
      <c r="CF43" s="679"/>
      <c r="CG43" s="679"/>
      <c r="CH43" s="679"/>
      <c r="CI43" s="679"/>
      <c r="CJ43" s="679"/>
      <c r="CK43" s="679"/>
      <c r="CL43" s="679"/>
      <c r="CM43" s="679"/>
      <c r="CN43" s="679"/>
      <c r="CO43" s="679"/>
      <c r="CP43" s="679"/>
      <c r="CQ43" s="679"/>
      <c r="CR43" s="679"/>
      <c r="CS43" s="679"/>
      <c r="CT43" s="679"/>
      <c r="CU43" s="679"/>
      <c r="CV43" s="679"/>
      <c r="CW43" s="679"/>
      <c r="CX43" s="679"/>
      <c r="CY43" s="679"/>
      <c r="CZ43" s="679"/>
      <c r="DA43" s="679"/>
      <c r="DB43" s="679"/>
      <c r="DC43" s="679"/>
      <c r="DD43" s="679"/>
      <c r="DE43" s="679"/>
      <c r="DF43" s="679"/>
      <c r="DG43" s="679"/>
      <c r="DH43" s="679"/>
      <c r="DI43" s="679"/>
      <c r="DJ43" s="679"/>
      <c r="DK43" s="679"/>
      <c r="DL43" s="679"/>
      <c r="DM43" s="679"/>
      <c r="DN43" s="679"/>
      <c r="DO43" s="679"/>
      <c r="DP43" s="679"/>
      <c r="DQ43" s="679"/>
      <c r="DR43" s="679"/>
      <c r="DS43" s="679"/>
      <c r="DT43" s="679"/>
      <c r="DU43" s="679"/>
      <c r="DV43" s="679"/>
      <c r="DW43" s="679"/>
      <c r="DX43" s="679"/>
    </row>
    <row r="44" spans="2:128" x14ac:dyDescent="0.2">
      <c r="B44" s="802"/>
      <c r="C44" s="679"/>
      <c r="D44" s="679"/>
      <c r="E44" s="679"/>
      <c r="F44" s="752"/>
      <c r="G44" s="679"/>
      <c r="H44" s="679"/>
      <c r="I44" s="679"/>
      <c r="J44" s="679"/>
      <c r="K44" s="679"/>
      <c r="L44" s="679"/>
      <c r="M44" s="679"/>
      <c r="N44" s="679"/>
      <c r="O44" s="679"/>
      <c r="P44" s="679" t="s">
        <v>552</v>
      </c>
      <c r="Q44" s="679"/>
      <c r="R44" s="679"/>
      <c r="S44" s="679"/>
      <c r="T44" s="679"/>
      <c r="U44" s="679"/>
      <c r="V44" s="678"/>
      <c r="W44" s="678"/>
      <c r="X44" s="678"/>
      <c r="Y44" s="678"/>
      <c r="Z44" s="678"/>
      <c r="AA44" s="678"/>
      <c r="AB44" s="678"/>
      <c r="AC44" s="678"/>
      <c r="AD44" s="678"/>
      <c r="AE44" s="678"/>
      <c r="AF44" s="678"/>
      <c r="AG44" s="678"/>
      <c r="AH44" s="678"/>
      <c r="AI44" s="678"/>
      <c r="AJ44" s="678"/>
      <c r="AK44" s="678"/>
      <c r="AL44" s="678"/>
      <c r="AM44" s="678"/>
      <c r="AN44" s="678"/>
      <c r="AO44" s="678"/>
      <c r="AP44" s="678"/>
      <c r="AQ44" s="678"/>
      <c r="AR44" s="678"/>
      <c r="AS44" s="678"/>
      <c r="AT44" s="678"/>
      <c r="AU44" s="678"/>
      <c r="AV44" s="678"/>
      <c r="AW44" s="678"/>
      <c r="AX44" s="678"/>
      <c r="AY44" s="678"/>
      <c r="AZ44" s="678"/>
      <c r="BA44" s="678"/>
      <c r="BB44" s="678"/>
      <c r="BC44" s="678"/>
      <c r="BD44" s="678"/>
      <c r="BE44" s="678"/>
      <c r="BF44" s="678"/>
      <c r="BG44" s="678"/>
      <c r="BH44" s="678"/>
      <c r="BI44" s="678"/>
      <c r="BJ44" s="678"/>
      <c r="BK44" s="678"/>
      <c r="BL44" s="678"/>
      <c r="BM44" s="678"/>
      <c r="BN44" s="678"/>
      <c r="BO44" s="678"/>
      <c r="BP44" s="678"/>
      <c r="BQ44" s="678"/>
      <c r="BR44" s="678"/>
      <c r="BS44" s="678"/>
      <c r="BT44" s="678"/>
      <c r="BU44" s="678"/>
      <c r="BV44" s="678"/>
      <c r="BW44" s="678"/>
      <c r="BX44" s="678"/>
      <c r="BY44" s="678"/>
      <c r="BZ44" s="678"/>
      <c r="CA44" s="678"/>
      <c r="CB44" s="678"/>
      <c r="CC44" s="678"/>
      <c r="CD44" s="679"/>
      <c r="CE44" s="679"/>
      <c r="CF44" s="679"/>
      <c r="CG44" s="679"/>
      <c r="CH44" s="679"/>
      <c r="CI44" s="679"/>
      <c r="CJ44" s="679"/>
      <c r="CK44" s="679"/>
      <c r="CL44" s="679"/>
      <c r="CM44" s="679"/>
      <c r="CN44" s="679"/>
      <c r="CO44" s="679"/>
      <c r="CP44" s="679"/>
      <c r="CQ44" s="679"/>
      <c r="CR44" s="679"/>
      <c r="CS44" s="679"/>
      <c r="CT44" s="679"/>
      <c r="CU44" s="679"/>
      <c r="CV44" s="679"/>
      <c r="CW44" s="679"/>
      <c r="CX44" s="679"/>
      <c r="CY44" s="679"/>
      <c r="CZ44" s="679"/>
      <c r="DA44" s="679"/>
      <c r="DB44" s="679"/>
      <c r="DC44" s="679"/>
      <c r="DD44" s="679"/>
      <c r="DE44" s="679"/>
      <c r="DF44" s="679"/>
      <c r="DG44" s="679"/>
      <c r="DH44" s="679"/>
      <c r="DI44" s="679"/>
      <c r="DJ44" s="679"/>
      <c r="DK44" s="679"/>
      <c r="DL44" s="679"/>
      <c r="DM44" s="679"/>
      <c r="DN44" s="679"/>
      <c r="DO44" s="679"/>
      <c r="DP44" s="679"/>
      <c r="DQ44" s="679"/>
      <c r="DR44" s="679"/>
      <c r="DS44" s="679"/>
      <c r="DT44" s="679"/>
      <c r="DU44" s="679"/>
      <c r="DV44" s="679"/>
      <c r="DW44" s="679"/>
      <c r="DX44" s="679"/>
    </row>
    <row r="45" spans="2:128" x14ac:dyDescent="0.2">
      <c r="B45" s="802"/>
      <c r="C45" s="679"/>
      <c r="D45" s="679"/>
      <c r="E45" s="679"/>
      <c r="F45" s="679"/>
      <c r="G45" s="679"/>
      <c r="H45" s="679"/>
      <c r="I45" s="679"/>
      <c r="J45" s="679"/>
      <c r="K45" s="679"/>
      <c r="L45" s="679"/>
      <c r="M45" s="679"/>
      <c r="N45" s="679"/>
      <c r="O45" s="679"/>
      <c r="P45" s="679"/>
      <c r="Q45" s="679"/>
      <c r="R45" s="679"/>
      <c r="S45" s="679"/>
      <c r="T45" s="679"/>
      <c r="U45" s="679"/>
      <c r="V45" s="678"/>
      <c r="W45" s="678"/>
      <c r="X45" s="678"/>
      <c r="Y45" s="678"/>
      <c r="Z45" s="678"/>
      <c r="AA45" s="678"/>
      <c r="AB45" s="678"/>
      <c r="AC45" s="678"/>
      <c r="AD45" s="678"/>
      <c r="AE45" s="678"/>
      <c r="AF45" s="678"/>
      <c r="AG45" s="678"/>
      <c r="AH45" s="678"/>
      <c r="AI45" s="678"/>
      <c r="AJ45" s="678"/>
      <c r="AK45" s="678"/>
      <c r="AL45" s="678"/>
      <c r="AM45" s="678"/>
      <c r="AN45" s="678"/>
      <c r="AO45" s="678"/>
      <c r="AP45" s="678"/>
      <c r="AQ45" s="678"/>
      <c r="AR45" s="678"/>
      <c r="AS45" s="678"/>
      <c r="AT45" s="678"/>
      <c r="AU45" s="678"/>
      <c r="AV45" s="678"/>
      <c r="AW45" s="678"/>
      <c r="AX45" s="678"/>
      <c r="AY45" s="678"/>
      <c r="AZ45" s="678"/>
      <c r="BA45" s="678"/>
      <c r="BB45" s="678"/>
      <c r="BC45" s="678"/>
      <c r="BD45" s="678"/>
      <c r="BE45" s="678"/>
      <c r="BF45" s="678"/>
      <c r="BG45" s="678"/>
      <c r="BH45" s="678"/>
      <c r="BI45" s="678"/>
      <c r="BJ45" s="678"/>
      <c r="BK45" s="678"/>
      <c r="BL45" s="678"/>
      <c r="BM45" s="678"/>
      <c r="BN45" s="678"/>
      <c r="BO45" s="678"/>
      <c r="BP45" s="678"/>
      <c r="BQ45" s="678"/>
      <c r="BR45" s="678"/>
      <c r="BS45" s="678"/>
      <c r="BT45" s="678"/>
      <c r="BU45" s="678"/>
      <c r="BV45" s="678"/>
      <c r="BW45" s="678"/>
      <c r="BX45" s="678"/>
      <c r="BY45" s="678"/>
      <c r="BZ45" s="678"/>
      <c r="CA45" s="678"/>
      <c r="CB45" s="678"/>
      <c r="CC45" s="678"/>
      <c r="CD45" s="679"/>
      <c r="CE45" s="679"/>
      <c r="CF45" s="679"/>
      <c r="CG45" s="679"/>
      <c r="CH45" s="679"/>
      <c r="CI45" s="679"/>
      <c r="CJ45" s="679"/>
      <c r="CK45" s="679"/>
      <c r="CL45" s="679"/>
      <c r="CM45" s="679"/>
      <c r="CN45" s="679"/>
      <c r="CO45" s="679"/>
      <c r="CP45" s="679"/>
      <c r="CQ45" s="679"/>
      <c r="CR45" s="679"/>
      <c r="CS45" s="679"/>
      <c r="CT45" s="679"/>
      <c r="CU45" s="679"/>
      <c r="CV45" s="679"/>
      <c r="CW45" s="679"/>
      <c r="CX45" s="679"/>
      <c r="CY45" s="679"/>
      <c r="CZ45" s="679"/>
      <c r="DA45" s="679"/>
      <c r="DB45" s="679"/>
      <c r="DC45" s="679"/>
      <c r="DD45" s="679"/>
      <c r="DE45" s="679"/>
      <c r="DF45" s="679"/>
      <c r="DG45" s="679"/>
      <c r="DH45" s="679"/>
      <c r="DI45" s="679"/>
      <c r="DJ45" s="679"/>
      <c r="DK45" s="679"/>
      <c r="DL45" s="679"/>
      <c r="DM45" s="679"/>
      <c r="DN45" s="679"/>
      <c r="DO45" s="679"/>
      <c r="DP45" s="679"/>
      <c r="DQ45" s="679"/>
      <c r="DR45" s="679"/>
      <c r="DS45" s="679"/>
      <c r="DT45" s="679"/>
      <c r="DU45" s="679"/>
      <c r="DV45" s="679"/>
      <c r="DW45" s="679"/>
      <c r="DX45" s="679"/>
    </row>
    <row r="46" spans="2:128" x14ac:dyDescent="0.2">
      <c r="B46" s="802"/>
      <c r="C46" s="679"/>
      <c r="D46" s="679"/>
      <c r="E46" s="679"/>
      <c r="F46" s="679"/>
      <c r="G46" s="679"/>
      <c r="H46" s="679"/>
      <c r="I46" s="679"/>
      <c r="J46" s="679"/>
      <c r="K46" s="679"/>
      <c r="L46" s="679"/>
      <c r="M46" s="679"/>
      <c r="N46" s="679"/>
      <c r="O46" s="679"/>
      <c r="P46" s="679"/>
      <c r="Q46" s="679"/>
      <c r="R46" s="679"/>
      <c r="S46" s="679"/>
      <c r="T46" s="679"/>
      <c r="U46" s="679"/>
      <c r="V46" s="678"/>
      <c r="W46" s="678"/>
      <c r="X46" s="678"/>
      <c r="Y46" s="678"/>
      <c r="Z46" s="678"/>
      <c r="AA46" s="678"/>
      <c r="AB46" s="678"/>
      <c r="AC46" s="678"/>
      <c r="AD46" s="678"/>
      <c r="AE46" s="678"/>
      <c r="AF46" s="678"/>
      <c r="AG46" s="678"/>
      <c r="AH46" s="678"/>
      <c r="AI46" s="678"/>
      <c r="AJ46" s="678"/>
      <c r="AK46" s="678"/>
      <c r="AL46" s="678"/>
      <c r="AM46" s="678"/>
      <c r="AN46" s="678"/>
      <c r="AO46" s="678"/>
      <c r="AP46" s="678"/>
      <c r="AQ46" s="678"/>
      <c r="AR46" s="678"/>
      <c r="AS46" s="678"/>
      <c r="AT46" s="678"/>
      <c r="AU46" s="678"/>
      <c r="AV46" s="678"/>
      <c r="AW46" s="678"/>
      <c r="AX46" s="678"/>
      <c r="AY46" s="678"/>
      <c r="AZ46" s="678"/>
      <c r="BA46" s="678"/>
      <c r="BB46" s="678"/>
      <c r="BC46" s="678"/>
      <c r="BD46" s="678"/>
      <c r="BE46" s="678"/>
      <c r="BF46" s="678"/>
      <c r="BG46" s="678"/>
      <c r="BH46" s="678"/>
      <c r="BI46" s="678"/>
      <c r="BJ46" s="678"/>
      <c r="BK46" s="678"/>
      <c r="BL46" s="678"/>
      <c r="BM46" s="678"/>
      <c r="BN46" s="678"/>
      <c r="BO46" s="678"/>
      <c r="BP46" s="678"/>
      <c r="BQ46" s="678"/>
      <c r="BR46" s="678"/>
      <c r="BS46" s="678"/>
      <c r="BT46" s="678"/>
      <c r="BU46" s="678"/>
      <c r="BV46" s="678"/>
      <c r="BW46" s="678"/>
      <c r="BX46" s="678"/>
      <c r="BY46" s="678"/>
      <c r="BZ46" s="678"/>
      <c r="CA46" s="678"/>
      <c r="CB46" s="678"/>
      <c r="CC46" s="678"/>
      <c r="CD46" s="679"/>
      <c r="CE46" s="679"/>
      <c r="CF46" s="679"/>
      <c r="CG46" s="679"/>
      <c r="CH46" s="679"/>
      <c r="CI46" s="679"/>
      <c r="CJ46" s="679"/>
      <c r="CK46" s="679"/>
      <c r="CL46" s="679"/>
      <c r="CM46" s="679"/>
      <c r="CN46" s="679"/>
      <c r="CO46" s="679"/>
      <c r="CP46" s="679"/>
      <c r="CQ46" s="679"/>
      <c r="CR46" s="679"/>
      <c r="CS46" s="679"/>
      <c r="CT46" s="679"/>
      <c r="CU46" s="679"/>
      <c r="CV46" s="679"/>
      <c r="CW46" s="679"/>
      <c r="CX46" s="679"/>
      <c r="CY46" s="679"/>
      <c r="CZ46" s="679"/>
      <c r="DA46" s="679"/>
      <c r="DB46" s="679"/>
      <c r="DC46" s="679"/>
      <c r="DD46" s="679"/>
      <c r="DE46" s="679"/>
      <c r="DF46" s="679"/>
      <c r="DG46" s="679"/>
      <c r="DH46" s="679"/>
      <c r="DI46" s="679"/>
      <c r="DJ46" s="679"/>
      <c r="DK46" s="679"/>
      <c r="DL46" s="679"/>
      <c r="DM46" s="679"/>
      <c r="DN46" s="679"/>
      <c r="DO46" s="679"/>
      <c r="DP46" s="679"/>
      <c r="DQ46" s="679"/>
      <c r="DR46" s="679"/>
      <c r="DS46" s="679"/>
      <c r="DT46" s="679"/>
      <c r="DU46" s="679"/>
      <c r="DV46" s="679"/>
      <c r="DW46" s="679"/>
      <c r="DX46" s="679"/>
    </row>
    <row r="47" spans="2:128" x14ac:dyDescent="0.2">
      <c r="B47" s="802"/>
      <c r="C47" s="679"/>
      <c r="D47" s="679"/>
      <c r="E47" s="679"/>
      <c r="F47" s="679"/>
      <c r="G47" s="679"/>
      <c r="H47" s="679"/>
      <c r="I47" s="679"/>
      <c r="J47" s="679"/>
      <c r="K47" s="679"/>
      <c r="L47" s="679"/>
      <c r="M47" s="679"/>
      <c r="N47" s="679"/>
      <c r="O47" s="679"/>
      <c r="P47" s="679"/>
      <c r="Q47" s="679"/>
      <c r="R47" s="679"/>
      <c r="S47" s="679"/>
      <c r="T47" s="679"/>
      <c r="U47" s="679"/>
      <c r="V47" s="678"/>
      <c r="W47" s="678"/>
      <c r="X47" s="678"/>
      <c r="Y47" s="678"/>
      <c r="Z47" s="678"/>
      <c r="AA47" s="678"/>
      <c r="AB47" s="678"/>
      <c r="AC47" s="678"/>
      <c r="AD47" s="678"/>
      <c r="AE47" s="678"/>
      <c r="AF47" s="678"/>
      <c r="AG47" s="678"/>
      <c r="AH47" s="678"/>
      <c r="AI47" s="678"/>
      <c r="AJ47" s="678"/>
      <c r="AK47" s="678"/>
      <c r="AL47" s="678"/>
      <c r="AM47" s="678"/>
      <c r="AN47" s="678"/>
      <c r="AO47" s="678"/>
      <c r="AP47" s="678"/>
      <c r="AQ47" s="678"/>
      <c r="AR47" s="678"/>
      <c r="AS47" s="678"/>
      <c r="AT47" s="678"/>
      <c r="AU47" s="678"/>
      <c r="AV47" s="678"/>
      <c r="AW47" s="678"/>
      <c r="AX47" s="678"/>
      <c r="AY47" s="678"/>
      <c r="AZ47" s="678"/>
      <c r="BA47" s="678"/>
      <c r="BB47" s="678"/>
      <c r="BC47" s="678"/>
      <c r="BD47" s="678"/>
      <c r="BE47" s="678"/>
      <c r="BF47" s="678"/>
      <c r="BG47" s="678"/>
      <c r="BH47" s="678"/>
      <c r="BI47" s="678"/>
      <c r="BJ47" s="678"/>
      <c r="BK47" s="678"/>
      <c r="BL47" s="678"/>
      <c r="BM47" s="678"/>
      <c r="BN47" s="678"/>
      <c r="BO47" s="678"/>
      <c r="BP47" s="678"/>
      <c r="BQ47" s="678"/>
      <c r="BR47" s="678"/>
      <c r="BS47" s="678"/>
      <c r="BT47" s="678"/>
      <c r="BU47" s="678"/>
      <c r="BV47" s="678"/>
      <c r="BW47" s="678"/>
      <c r="BX47" s="678"/>
      <c r="BY47" s="678"/>
      <c r="BZ47" s="678"/>
      <c r="CA47" s="678"/>
      <c r="CB47" s="678"/>
      <c r="CC47" s="678"/>
      <c r="CD47" s="679"/>
      <c r="CE47" s="679"/>
      <c r="CF47" s="679"/>
      <c r="CG47" s="679"/>
      <c r="CH47" s="679"/>
      <c r="CI47" s="679"/>
      <c r="CJ47" s="679"/>
      <c r="CK47" s="679"/>
      <c r="CL47" s="679"/>
      <c r="CM47" s="679"/>
      <c r="CN47" s="679"/>
      <c r="CO47" s="679"/>
      <c r="CP47" s="679"/>
      <c r="CQ47" s="679"/>
      <c r="CR47" s="679"/>
      <c r="CS47" s="679"/>
      <c r="CT47" s="679"/>
      <c r="CU47" s="679"/>
      <c r="CV47" s="679"/>
      <c r="CW47" s="679"/>
      <c r="CX47" s="679"/>
      <c r="CY47" s="679"/>
      <c r="CZ47" s="679"/>
      <c r="DA47" s="679"/>
      <c r="DB47" s="679"/>
      <c r="DC47" s="679"/>
      <c r="DD47" s="679"/>
      <c r="DE47" s="679"/>
      <c r="DF47" s="679"/>
      <c r="DG47" s="679"/>
      <c r="DH47" s="679"/>
      <c r="DI47" s="679"/>
      <c r="DJ47" s="679"/>
      <c r="DK47" s="679"/>
      <c r="DL47" s="679"/>
      <c r="DM47" s="679"/>
      <c r="DN47" s="679"/>
      <c r="DO47" s="679"/>
      <c r="DP47" s="679"/>
      <c r="DQ47" s="679"/>
      <c r="DR47" s="679"/>
      <c r="DS47" s="679"/>
      <c r="DT47" s="679"/>
      <c r="DU47" s="679"/>
      <c r="DV47" s="679"/>
      <c r="DW47" s="679"/>
      <c r="DX47" s="679"/>
    </row>
    <row r="48" spans="2:128" x14ac:dyDescent="0.2">
      <c r="B48" s="802"/>
      <c r="C48" s="679"/>
      <c r="D48" s="679"/>
      <c r="E48" s="679"/>
      <c r="F48" s="679"/>
      <c r="G48" s="679"/>
      <c r="H48" s="679"/>
      <c r="I48" s="679"/>
      <c r="J48" s="679"/>
      <c r="K48" s="679"/>
      <c r="L48" s="679"/>
      <c r="M48" s="679"/>
      <c r="N48" s="679"/>
      <c r="O48" s="679"/>
      <c r="P48" s="679"/>
      <c r="Q48" s="679"/>
      <c r="R48" s="679"/>
      <c r="S48" s="679"/>
      <c r="T48" s="679"/>
      <c r="U48" s="679"/>
      <c r="V48" s="678"/>
      <c r="W48" s="678"/>
      <c r="X48" s="678"/>
      <c r="Y48" s="678"/>
      <c r="Z48" s="678"/>
      <c r="AA48" s="678"/>
      <c r="AB48" s="678"/>
      <c r="AC48" s="678"/>
      <c r="AD48" s="678"/>
      <c r="AE48" s="678"/>
      <c r="AF48" s="678"/>
      <c r="AG48" s="678"/>
      <c r="AH48" s="678"/>
      <c r="AI48" s="678"/>
      <c r="AJ48" s="678"/>
      <c r="AK48" s="678"/>
      <c r="AL48" s="678"/>
      <c r="AM48" s="678"/>
      <c r="AN48" s="678"/>
      <c r="AO48" s="678"/>
      <c r="AP48" s="678"/>
      <c r="AQ48" s="678"/>
      <c r="AR48" s="678"/>
      <c r="AS48" s="678"/>
      <c r="AT48" s="678"/>
      <c r="AU48" s="678"/>
      <c r="AV48" s="678"/>
      <c r="AW48" s="678"/>
      <c r="AX48" s="678"/>
      <c r="AY48" s="678"/>
      <c r="AZ48" s="678"/>
      <c r="BA48" s="678"/>
      <c r="BB48" s="678"/>
      <c r="BC48" s="678"/>
      <c r="BD48" s="678"/>
      <c r="BE48" s="678"/>
      <c r="BF48" s="678"/>
      <c r="BG48" s="678"/>
      <c r="BH48" s="678"/>
      <c r="BI48" s="678"/>
      <c r="BJ48" s="678"/>
      <c r="BK48" s="678"/>
      <c r="BL48" s="678"/>
      <c r="BM48" s="678"/>
      <c r="BN48" s="678"/>
      <c r="BO48" s="678"/>
      <c r="BP48" s="678"/>
      <c r="BQ48" s="678"/>
      <c r="BR48" s="678"/>
      <c r="BS48" s="678"/>
      <c r="BT48" s="678"/>
      <c r="BU48" s="678"/>
      <c r="BV48" s="678"/>
      <c r="BW48" s="678"/>
      <c r="BX48" s="678"/>
      <c r="BY48" s="678"/>
      <c r="BZ48" s="678"/>
      <c r="CA48" s="678"/>
      <c r="CB48" s="678"/>
      <c r="CC48" s="678"/>
      <c r="CD48" s="679"/>
      <c r="CE48" s="679"/>
      <c r="CF48" s="679"/>
      <c r="CG48" s="679"/>
      <c r="CH48" s="679"/>
      <c r="CI48" s="679"/>
      <c r="CJ48" s="679"/>
      <c r="CK48" s="679"/>
      <c r="CL48" s="679"/>
      <c r="CM48" s="679"/>
      <c r="CN48" s="679"/>
      <c r="CO48" s="679"/>
      <c r="CP48" s="679"/>
      <c r="CQ48" s="679"/>
      <c r="CR48" s="679"/>
      <c r="CS48" s="679"/>
      <c r="CT48" s="679"/>
      <c r="CU48" s="679"/>
      <c r="CV48" s="679"/>
      <c r="CW48" s="679"/>
      <c r="CX48" s="679"/>
      <c r="CY48" s="679"/>
      <c r="CZ48" s="679"/>
      <c r="DA48" s="679"/>
      <c r="DB48" s="679"/>
      <c r="DC48" s="679"/>
      <c r="DD48" s="679"/>
      <c r="DE48" s="679"/>
      <c r="DF48" s="679"/>
      <c r="DG48" s="679"/>
      <c r="DH48" s="679"/>
      <c r="DI48" s="679"/>
      <c r="DJ48" s="679"/>
      <c r="DK48" s="679"/>
      <c r="DL48" s="679"/>
      <c r="DM48" s="679"/>
      <c r="DN48" s="679"/>
      <c r="DO48" s="679"/>
      <c r="DP48" s="679"/>
      <c r="DQ48" s="679"/>
      <c r="DR48" s="679"/>
      <c r="DS48" s="679"/>
      <c r="DT48" s="679"/>
      <c r="DU48" s="679"/>
      <c r="DV48" s="679"/>
      <c r="DW48" s="679"/>
      <c r="DX48" s="679"/>
    </row>
    <row r="49" spans="2:128" x14ac:dyDescent="0.2">
      <c r="B49" s="802"/>
      <c r="C49" s="679"/>
      <c r="D49" s="679"/>
      <c r="E49" s="679"/>
      <c r="F49" s="679"/>
      <c r="G49" s="679"/>
      <c r="H49" s="679"/>
      <c r="I49" s="679"/>
      <c r="J49" s="679"/>
      <c r="K49" s="679"/>
      <c r="L49" s="679"/>
      <c r="M49" s="679"/>
      <c r="N49" s="679"/>
      <c r="O49" s="679"/>
      <c r="P49" s="679"/>
      <c r="Q49" s="679"/>
      <c r="R49" s="679"/>
      <c r="S49" s="679"/>
      <c r="T49" s="679"/>
      <c r="U49" s="679"/>
      <c r="V49" s="678"/>
      <c r="W49" s="678"/>
      <c r="X49" s="678"/>
      <c r="Y49" s="678"/>
      <c r="Z49" s="678"/>
      <c r="AA49" s="678"/>
      <c r="AB49" s="678"/>
      <c r="AC49" s="678"/>
      <c r="AD49" s="678"/>
      <c r="AE49" s="678"/>
      <c r="AF49" s="678"/>
      <c r="AG49" s="678"/>
      <c r="AH49" s="678"/>
      <c r="AI49" s="678"/>
      <c r="AJ49" s="678"/>
      <c r="AK49" s="678"/>
      <c r="AL49" s="678"/>
      <c r="AM49" s="678"/>
      <c r="AN49" s="678"/>
      <c r="AO49" s="678"/>
      <c r="AP49" s="678"/>
      <c r="AQ49" s="678"/>
      <c r="AR49" s="678"/>
      <c r="AS49" s="678"/>
      <c r="AT49" s="678"/>
      <c r="AU49" s="678"/>
      <c r="AV49" s="678"/>
      <c r="AW49" s="678"/>
      <c r="AX49" s="678"/>
      <c r="AY49" s="678"/>
      <c r="AZ49" s="678"/>
      <c r="BA49" s="678"/>
      <c r="BB49" s="678"/>
      <c r="BC49" s="678"/>
      <c r="BD49" s="678"/>
      <c r="BE49" s="678"/>
      <c r="BF49" s="678"/>
      <c r="BG49" s="678"/>
      <c r="BH49" s="678"/>
      <c r="BI49" s="678"/>
      <c r="BJ49" s="678"/>
      <c r="BK49" s="678"/>
      <c r="BL49" s="678"/>
      <c r="BM49" s="678"/>
      <c r="BN49" s="678"/>
      <c r="BO49" s="678"/>
      <c r="BP49" s="678"/>
      <c r="BQ49" s="678"/>
      <c r="BR49" s="678"/>
      <c r="BS49" s="678"/>
      <c r="BT49" s="678"/>
      <c r="BU49" s="678"/>
      <c r="BV49" s="678"/>
      <c r="BW49" s="678"/>
      <c r="BX49" s="678"/>
      <c r="BY49" s="678"/>
      <c r="BZ49" s="678"/>
      <c r="CA49" s="678"/>
      <c r="CB49" s="678"/>
      <c r="CC49" s="678"/>
      <c r="CD49" s="679"/>
      <c r="CE49" s="679"/>
      <c r="CF49" s="679"/>
      <c r="CG49" s="679"/>
      <c r="CH49" s="679"/>
      <c r="CI49" s="679"/>
      <c r="CJ49" s="679"/>
      <c r="CK49" s="679"/>
      <c r="CL49" s="679"/>
      <c r="CM49" s="679"/>
      <c r="CN49" s="679"/>
      <c r="CO49" s="679"/>
      <c r="CP49" s="679"/>
      <c r="CQ49" s="679"/>
      <c r="CR49" s="679"/>
      <c r="CS49" s="679"/>
      <c r="CT49" s="679"/>
      <c r="CU49" s="679"/>
      <c r="CV49" s="679"/>
      <c r="CW49" s="679"/>
      <c r="CX49" s="679"/>
      <c r="CY49" s="679"/>
      <c r="CZ49" s="679"/>
      <c r="DA49" s="679"/>
      <c r="DB49" s="679"/>
      <c r="DC49" s="679"/>
      <c r="DD49" s="679"/>
      <c r="DE49" s="679"/>
      <c r="DF49" s="679"/>
      <c r="DG49" s="679"/>
      <c r="DH49" s="679"/>
      <c r="DI49" s="679"/>
      <c r="DJ49" s="679"/>
      <c r="DK49" s="679"/>
      <c r="DL49" s="679"/>
      <c r="DM49" s="679"/>
      <c r="DN49" s="679"/>
      <c r="DO49" s="679"/>
      <c r="DP49" s="679"/>
      <c r="DQ49" s="679"/>
      <c r="DR49" s="679"/>
      <c r="DS49" s="679"/>
      <c r="DT49" s="679"/>
      <c r="DU49" s="679"/>
      <c r="DV49" s="679"/>
      <c r="DW49" s="679"/>
      <c r="DX49" s="679"/>
    </row>
    <row r="50" spans="2:128" x14ac:dyDescent="0.2">
      <c r="B50" s="802"/>
      <c r="C50" s="679"/>
      <c r="D50" s="679"/>
      <c r="E50" s="679"/>
      <c r="F50" s="679"/>
      <c r="G50" s="679"/>
      <c r="H50" s="679"/>
      <c r="I50" s="679"/>
      <c r="J50" s="679"/>
      <c r="K50" s="679"/>
      <c r="L50" s="679"/>
      <c r="M50" s="679"/>
      <c r="N50" s="679"/>
      <c r="O50" s="679"/>
      <c r="P50" s="679"/>
      <c r="Q50" s="679"/>
      <c r="R50" s="679"/>
      <c r="S50" s="679"/>
      <c r="T50" s="679"/>
      <c r="U50" s="679"/>
      <c r="V50" s="678"/>
      <c r="W50" s="678"/>
      <c r="X50" s="678"/>
      <c r="Y50" s="678"/>
      <c r="Z50" s="678"/>
      <c r="AA50" s="678"/>
      <c r="AB50" s="678"/>
      <c r="AC50" s="678"/>
      <c r="AD50" s="678"/>
      <c r="AE50" s="678"/>
      <c r="AF50" s="678"/>
      <c r="AG50" s="678"/>
      <c r="AH50" s="678"/>
      <c r="AI50" s="678"/>
      <c r="AJ50" s="678"/>
      <c r="AK50" s="678"/>
      <c r="AL50" s="678"/>
      <c r="AM50" s="678"/>
      <c r="AN50" s="678"/>
      <c r="AO50" s="678"/>
      <c r="AP50" s="678"/>
      <c r="AQ50" s="678"/>
      <c r="AR50" s="678"/>
      <c r="AS50" s="678"/>
      <c r="AT50" s="678"/>
      <c r="AU50" s="678"/>
      <c r="AV50" s="678"/>
      <c r="AW50" s="678"/>
      <c r="AX50" s="678"/>
      <c r="AY50" s="678"/>
      <c r="AZ50" s="678"/>
      <c r="BA50" s="678"/>
      <c r="BB50" s="678"/>
      <c r="BC50" s="678"/>
      <c r="BD50" s="678"/>
      <c r="BE50" s="678"/>
      <c r="BF50" s="678"/>
      <c r="BG50" s="678"/>
      <c r="BH50" s="678"/>
      <c r="BI50" s="678"/>
      <c r="BJ50" s="678"/>
      <c r="BK50" s="678"/>
      <c r="BL50" s="678"/>
      <c r="BM50" s="678"/>
      <c r="BN50" s="678"/>
      <c r="BO50" s="678"/>
      <c r="BP50" s="678"/>
      <c r="BQ50" s="678"/>
      <c r="BR50" s="678"/>
      <c r="BS50" s="678"/>
      <c r="BT50" s="678"/>
      <c r="BU50" s="678"/>
      <c r="BV50" s="678"/>
      <c r="BW50" s="678"/>
      <c r="BX50" s="678"/>
      <c r="BY50" s="678"/>
      <c r="BZ50" s="678"/>
      <c r="CA50" s="678"/>
      <c r="CB50" s="678"/>
      <c r="CC50" s="678"/>
      <c r="CD50" s="679"/>
      <c r="CE50" s="679"/>
      <c r="CF50" s="679"/>
      <c r="CG50" s="679"/>
      <c r="CH50" s="679"/>
      <c r="CI50" s="679"/>
      <c r="CJ50" s="679"/>
      <c r="CK50" s="679"/>
      <c r="CL50" s="679"/>
      <c r="CM50" s="679"/>
      <c r="CN50" s="679"/>
      <c r="CO50" s="679"/>
      <c r="CP50" s="679"/>
      <c r="CQ50" s="679"/>
      <c r="CR50" s="679"/>
      <c r="CS50" s="679"/>
      <c r="CT50" s="679"/>
      <c r="CU50" s="679"/>
      <c r="CV50" s="679"/>
      <c r="CW50" s="679"/>
      <c r="CX50" s="679"/>
      <c r="CY50" s="679"/>
      <c r="CZ50" s="679"/>
      <c r="DA50" s="679"/>
      <c r="DB50" s="679"/>
      <c r="DC50" s="679"/>
      <c r="DD50" s="679"/>
      <c r="DE50" s="679"/>
      <c r="DF50" s="679"/>
      <c r="DG50" s="679"/>
      <c r="DH50" s="679"/>
      <c r="DI50" s="679"/>
      <c r="DJ50" s="679"/>
      <c r="DK50" s="679"/>
      <c r="DL50" s="679"/>
      <c r="DM50" s="679"/>
      <c r="DN50" s="679"/>
      <c r="DO50" s="679"/>
      <c r="DP50" s="679"/>
      <c r="DQ50" s="679"/>
      <c r="DR50" s="679"/>
      <c r="DS50" s="679"/>
      <c r="DT50" s="679"/>
      <c r="DU50" s="679"/>
      <c r="DV50" s="679"/>
      <c r="DW50" s="679"/>
      <c r="DX50" s="679"/>
    </row>
    <row r="51" spans="2:128" x14ac:dyDescent="0.2">
      <c r="B51" s="802"/>
      <c r="C51" s="850" t="str">
        <f>'TITLE PAGE'!B9</f>
        <v>Company:</v>
      </c>
      <c r="D51" s="850" t="str">
        <f>'TITLE PAGE'!D9</f>
        <v>Dŵr Cymru Welsh Water</v>
      </c>
      <c r="E51" s="679"/>
      <c r="F51" s="679"/>
      <c r="G51" s="679"/>
      <c r="H51" s="679"/>
      <c r="I51" s="679"/>
      <c r="J51" s="679"/>
      <c r="K51" s="679"/>
      <c r="L51" s="679"/>
      <c r="M51" s="679"/>
      <c r="N51" s="679"/>
      <c r="O51" s="679"/>
      <c r="P51" s="679"/>
      <c r="Q51" s="679"/>
      <c r="R51" s="679"/>
      <c r="S51" s="679"/>
      <c r="T51" s="679"/>
      <c r="U51" s="679"/>
      <c r="V51" s="679"/>
      <c r="W51" s="679"/>
      <c r="X51" s="679"/>
      <c r="Y51" s="679"/>
      <c r="Z51" s="679"/>
      <c r="AA51" s="679"/>
      <c r="AB51" s="679"/>
      <c r="AC51" s="679"/>
      <c r="AD51" s="679"/>
      <c r="AE51" s="679"/>
      <c r="AF51" s="679"/>
      <c r="AG51" s="679"/>
      <c r="AH51" s="679"/>
      <c r="AI51" s="679"/>
      <c r="AJ51" s="679"/>
      <c r="AK51" s="679"/>
      <c r="AL51" s="679"/>
      <c r="AM51" s="679"/>
      <c r="AN51" s="679"/>
      <c r="AO51" s="679"/>
      <c r="AP51" s="679"/>
      <c r="AQ51" s="679"/>
      <c r="AR51" s="679"/>
      <c r="AS51" s="679"/>
      <c r="AT51" s="679"/>
      <c r="AU51" s="679"/>
      <c r="AV51" s="679"/>
      <c r="AW51" s="679"/>
      <c r="AX51" s="679"/>
      <c r="AY51" s="679"/>
      <c r="AZ51" s="679"/>
      <c r="BA51" s="679"/>
      <c r="BB51" s="679"/>
      <c r="BC51" s="679"/>
      <c r="BD51" s="679"/>
      <c r="BE51" s="679"/>
      <c r="BF51" s="679"/>
      <c r="BG51" s="679"/>
      <c r="BH51" s="679"/>
      <c r="BI51" s="679"/>
      <c r="BJ51" s="679"/>
      <c r="BK51" s="679"/>
      <c r="BL51" s="679"/>
      <c r="BM51" s="679"/>
      <c r="BN51" s="679"/>
      <c r="BO51" s="679"/>
      <c r="BP51" s="679"/>
      <c r="BQ51" s="679"/>
      <c r="BR51" s="679"/>
      <c r="BS51" s="679"/>
      <c r="BT51" s="679"/>
      <c r="BU51" s="679"/>
      <c r="BV51" s="679"/>
      <c r="BW51" s="679"/>
      <c r="BX51" s="679"/>
      <c r="BY51" s="679"/>
      <c r="BZ51" s="679"/>
      <c r="CA51" s="679"/>
      <c r="CB51" s="679"/>
      <c r="CC51" s="679"/>
      <c r="CD51" s="679"/>
      <c r="CE51" s="679"/>
      <c r="CF51" s="679"/>
      <c r="CG51" s="679"/>
      <c r="CH51" s="679"/>
      <c r="CI51" s="679"/>
      <c r="CJ51" s="679"/>
      <c r="CK51" s="679"/>
      <c r="CL51" s="679"/>
      <c r="CM51" s="679"/>
      <c r="CN51" s="679"/>
      <c r="CO51" s="679"/>
      <c r="CP51" s="679"/>
      <c r="CQ51" s="679"/>
      <c r="CR51" s="679"/>
      <c r="CS51" s="679"/>
      <c r="CT51" s="679"/>
      <c r="CU51" s="679"/>
      <c r="CV51" s="679"/>
      <c r="CW51" s="679"/>
      <c r="CX51" s="679"/>
      <c r="CY51" s="679"/>
      <c r="CZ51" s="679"/>
      <c r="DA51" s="679"/>
      <c r="DB51" s="679"/>
      <c r="DC51" s="679"/>
      <c r="DD51" s="679"/>
      <c r="DE51" s="679"/>
      <c r="DF51" s="679"/>
      <c r="DG51" s="679"/>
      <c r="DH51" s="679"/>
      <c r="DI51" s="679"/>
      <c r="DJ51" s="679"/>
      <c r="DK51" s="679"/>
      <c r="DL51" s="679"/>
      <c r="DM51" s="679"/>
      <c r="DN51" s="679"/>
      <c r="DO51" s="679"/>
      <c r="DP51" s="679"/>
      <c r="DQ51" s="679"/>
      <c r="DR51" s="679"/>
      <c r="DS51" s="679"/>
      <c r="DT51" s="679"/>
      <c r="DU51" s="679"/>
      <c r="DV51" s="679"/>
      <c r="DW51" s="679"/>
      <c r="DX51" s="679"/>
    </row>
    <row r="52" spans="2:128" x14ac:dyDescent="0.2">
      <c r="B52" s="803"/>
      <c r="C52" s="850" t="str">
        <f>'TITLE PAGE'!B10</f>
        <v>Resource Zone Name:</v>
      </c>
      <c r="D52" s="850" t="str">
        <f>'TITLE PAGE'!D10</f>
        <v>Vowchuch</v>
      </c>
      <c r="E52" s="678"/>
      <c r="F52" s="678"/>
      <c r="G52" s="678"/>
      <c r="H52" s="678"/>
      <c r="I52" s="678"/>
      <c r="J52" s="678"/>
      <c r="K52" s="678"/>
      <c r="L52" s="678"/>
      <c r="M52" s="678"/>
      <c r="N52" s="678"/>
      <c r="O52" s="678"/>
      <c r="P52" s="678"/>
      <c r="Q52" s="678"/>
      <c r="R52" s="678"/>
      <c r="S52" s="679"/>
      <c r="T52" s="679"/>
      <c r="U52" s="678"/>
      <c r="V52" s="678"/>
      <c r="W52" s="678"/>
      <c r="X52" s="678"/>
      <c r="Y52" s="678"/>
      <c r="Z52" s="678"/>
      <c r="AA52" s="678"/>
      <c r="AB52" s="678"/>
      <c r="AC52" s="678"/>
      <c r="AD52" s="678"/>
      <c r="AE52" s="678"/>
      <c r="AF52" s="678"/>
      <c r="AG52" s="678"/>
      <c r="AH52" s="678"/>
      <c r="AI52" s="678"/>
      <c r="AJ52" s="678"/>
      <c r="AK52" s="678"/>
      <c r="AL52" s="678"/>
      <c r="AM52" s="678"/>
      <c r="AN52" s="678"/>
      <c r="AO52" s="678"/>
      <c r="AP52" s="678"/>
      <c r="AQ52" s="678"/>
      <c r="AR52" s="678"/>
      <c r="AS52" s="678"/>
      <c r="AT52" s="678"/>
      <c r="AU52" s="678"/>
      <c r="AV52" s="678"/>
      <c r="AW52" s="678"/>
      <c r="AX52" s="678"/>
      <c r="AY52" s="678"/>
      <c r="AZ52" s="678"/>
      <c r="BA52" s="678"/>
      <c r="BB52" s="678"/>
      <c r="BC52" s="678"/>
      <c r="BD52" s="678"/>
      <c r="BE52" s="678"/>
      <c r="BF52" s="678"/>
      <c r="BG52" s="678"/>
      <c r="BH52" s="678"/>
      <c r="BI52" s="678"/>
      <c r="BJ52" s="678"/>
      <c r="BK52" s="678"/>
      <c r="BL52" s="678"/>
      <c r="BM52" s="678"/>
      <c r="BN52" s="678"/>
      <c r="BO52" s="678"/>
      <c r="BP52" s="678"/>
      <c r="BQ52" s="678"/>
      <c r="BR52" s="678"/>
      <c r="BS52" s="678"/>
      <c r="BT52" s="678"/>
      <c r="BU52" s="678"/>
      <c r="BV52" s="678"/>
      <c r="BW52" s="678"/>
      <c r="BX52" s="678"/>
      <c r="BY52" s="678"/>
      <c r="BZ52" s="678"/>
      <c r="CA52" s="678"/>
      <c r="CB52" s="678"/>
      <c r="CC52" s="678"/>
      <c r="CD52" s="679"/>
      <c r="CE52" s="679"/>
      <c r="CF52" s="679"/>
      <c r="CG52" s="679"/>
      <c r="CH52" s="679"/>
      <c r="CI52" s="679"/>
      <c r="CJ52" s="679"/>
      <c r="CK52" s="679"/>
      <c r="CL52" s="679"/>
      <c r="CM52" s="679"/>
      <c r="CN52" s="679"/>
      <c r="CO52" s="679"/>
      <c r="CP52" s="679"/>
      <c r="CQ52" s="679"/>
      <c r="CR52" s="679"/>
      <c r="CS52" s="679"/>
      <c r="CT52" s="679"/>
      <c r="CU52" s="679"/>
      <c r="CV52" s="679"/>
      <c r="CW52" s="679"/>
      <c r="CX52" s="679"/>
      <c r="CY52" s="679"/>
      <c r="CZ52" s="679"/>
      <c r="DA52" s="679"/>
      <c r="DB52" s="679"/>
      <c r="DC52" s="679"/>
      <c r="DD52" s="679"/>
      <c r="DE52" s="679"/>
      <c r="DF52" s="679"/>
      <c r="DG52" s="679"/>
      <c r="DH52" s="679"/>
      <c r="DI52" s="679"/>
      <c r="DJ52" s="679"/>
      <c r="DK52" s="679"/>
      <c r="DL52" s="679"/>
      <c r="DM52" s="679"/>
      <c r="DN52" s="679"/>
      <c r="DO52" s="679"/>
      <c r="DP52" s="679"/>
      <c r="DQ52" s="679"/>
      <c r="DR52" s="679"/>
      <c r="DS52" s="679"/>
      <c r="DT52" s="679"/>
      <c r="DU52" s="679"/>
      <c r="DV52" s="679"/>
      <c r="DW52" s="679"/>
      <c r="DX52" s="679"/>
    </row>
    <row r="53" spans="2:128" x14ac:dyDescent="0.2">
      <c r="B53" s="803"/>
      <c r="C53" s="850" t="str">
        <f>'TITLE PAGE'!B11</f>
        <v>Resource Zone Number:</v>
      </c>
      <c r="D53" s="875">
        <f>'TITLE PAGE'!D11</f>
        <v>8110</v>
      </c>
      <c r="E53" s="678"/>
      <c r="F53" s="678"/>
      <c r="G53" s="678"/>
      <c r="H53" s="678"/>
      <c r="I53" s="678"/>
      <c r="J53" s="678"/>
      <c r="K53" s="678"/>
      <c r="L53" s="678"/>
      <c r="M53" s="678"/>
      <c r="N53" s="678"/>
      <c r="O53" s="678"/>
      <c r="P53" s="678"/>
      <c r="Q53" s="678"/>
      <c r="R53" s="678"/>
      <c r="S53" s="679"/>
      <c r="T53" s="679"/>
      <c r="U53" s="678"/>
      <c r="V53" s="678"/>
      <c r="W53" s="678"/>
      <c r="X53" s="678"/>
      <c r="Y53" s="678"/>
      <c r="Z53" s="678"/>
      <c r="AA53" s="678"/>
      <c r="AB53" s="678"/>
      <c r="AC53" s="678"/>
      <c r="AD53" s="678"/>
      <c r="AE53" s="678"/>
      <c r="AF53" s="678"/>
      <c r="AG53" s="678"/>
      <c r="AH53" s="678"/>
      <c r="AI53" s="678"/>
      <c r="AJ53" s="678"/>
      <c r="AK53" s="678"/>
      <c r="AL53" s="678"/>
      <c r="AM53" s="678"/>
      <c r="AN53" s="678"/>
      <c r="AO53" s="678"/>
      <c r="AP53" s="678"/>
      <c r="AQ53" s="678"/>
      <c r="AR53" s="678"/>
      <c r="AS53" s="678"/>
      <c r="AT53" s="678"/>
      <c r="AU53" s="678"/>
      <c r="AV53" s="678"/>
      <c r="AW53" s="678"/>
      <c r="AX53" s="678"/>
      <c r="AY53" s="678"/>
      <c r="AZ53" s="678"/>
      <c r="BA53" s="678"/>
      <c r="BB53" s="678"/>
      <c r="BC53" s="678"/>
      <c r="BD53" s="678"/>
      <c r="BE53" s="678"/>
      <c r="BF53" s="678"/>
      <c r="BG53" s="678"/>
      <c r="BH53" s="678"/>
      <c r="BI53" s="678"/>
      <c r="BJ53" s="678"/>
      <c r="BK53" s="678"/>
      <c r="BL53" s="678"/>
      <c r="BM53" s="678"/>
      <c r="BN53" s="678"/>
      <c r="BO53" s="678"/>
      <c r="BP53" s="678"/>
      <c r="BQ53" s="678"/>
      <c r="BR53" s="678"/>
      <c r="BS53" s="678"/>
      <c r="BT53" s="678"/>
      <c r="BU53" s="678"/>
      <c r="BV53" s="678"/>
      <c r="BW53" s="678"/>
      <c r="BX53" s="678"/>
      <c r="BY53" s="678"/>
      <c r="BZ53" s="678"/>
      <c r="CA53" s="678"/>
      <c r="CB53" s="678"/>
      <c r="CC53" s="678"/>
      <c r="CD53" s="679"/>
      <c r="CE53" s="679"/>
      <c r="CF53" s="679"/>
      <c r="CG53" s="679"/>
      <c r="CH53" s="679"/>
      <c r="CI53" s="679"/>
      <c r="CJ53" s="679"/>
      <c r="CK53" s="679"/>
      <c r="CL53" s="679"/>
      <c r="CM53" s="679"/>
      <c r="CN53" s="679"/>
      <c r="CO53" s="679"/>
      <c r="CP53" s="679"/>
      <c r="CQ53" s="679"/>
      <c r="CR53" s="679"/>
      <c r="CS53" s="679"/>
      <c r="CT53" s="679"/>
      <c r="CU53" s="679"/>
      <c r="CV53" s="679"/>
      <c r="CW53" s="679"/>
      <c r="CX53" s="679"/>
      <c r="CY53" s="679"/>
      <c r="CZ53" s="679"/>
      <c r="DA53" s="679"/>
      <c r="DB53" s="679"/>
      <c r="DC53" s="679"/>
      <c r="DD53" s="679"/>
      <c r="DE53" s="679"/>
      <c r="DF53" s="679"/>
      <c r="DG53" s="679"/>
      <c r="DH53" s="679"/>
      <c r="DI53" s="679"/>
      <c r="DJ53" s="679"/>
      <c r="DK53" s="679"/>
      <c r="DL53" s="679"/>
      <c r="DM53" s="679"/>
      <c r="DN53" s="679"/>
      <c r="DO53" s="679"/>
      <c r="DP53" s="679"/>
      <c r="DQ53" s="679"/>
      <c r="DR53" s="679"/>
      <c r="DS53" s="679"/>
      <c r="DT53" s="679"/>
      <c r="DU53" s="679"/>
      <c r="DV53" s="679"/>
      <c r="DW53" s="679"/>
      <c r="DX53" s="679"/>
    </row>
    <row r="54" spans="2:128" x14ac:dyDescent="0.2">
      <c r="B54" s="803"/>
      <c r="C54" s="850" t="str">
        <f>'TITLE PAGE'!B12</f>
        <v xml:space="preserve">Planning Scenario Name:                                                                     </v>
      </c>
      <c r="D54" s="850" t="str">
        <f>'TITLE PAGE'!D12</f>
        <v>Dry Year Annual Average</v>
      </c>
      <c r="E54" s="678"/>
      <c r="F54" s="678"/>
      <c r="G54" s="678"/>
      <c r="H54" s="678"/>
      <c r="I54" s="678"/>
      <c r="J54" s="678"/>
      <c r="K54" s="678"/>
      <c r="L54" s="678"/>
      <c r="M54" s="678"/>
      <c r="N54" s="678"/>
      <c r="O54" s="678"/>
      <c r="P54" s="678"/>
      <c r="Q54" s="678"/>
      <c r="R54" s="678"/>
      <c r="S54" s="679"/>
      <c r="T54" s="679"/>
      <c r="U54" s="678"/>
      <c r="V54" s="678"/>
      <c r="W54" s="678"/>
      <c r="X54" s="678"/>
      <c r="Y54" s="678"/>
      <c r="Z54" s="678"/>
      <c r="AA54" s="678"/>
      <c r="AB54" s="678"/>
      <c r="AC54" s="678"/>
      <c r="AD54" s="678"/>
      <c r="AE54" s="678"/>
      <c r="AF54" s="678"/>
      <c r="AG54" s="678"/>
      <c r="AH54" s="678"/>
      <c r="AI54" s="678"/>
      <c r="AJ54" s="678"/>
      <c r="AK54" s="678"/>
      <c r="AL54" s="678"/>
      <c r="AM54" s="678"/>
      <c r="AN54" s="678"/>
      <c r="AO54" s="678"/>
      <c r="AP54" s="678"/>
      <c r="AQ54" s="678"/>
      <c r="AR54" s="678"/>
      <c r="AS54" s="678"/>
      <c r="AT54" s="678"/>
      <c r="AU54" s="678"/>
      <c r="AV54" s="678"/>
      <c r="AW54" s="678"/>
      <c r="AX54" s="678"/>
      <c r="AY54" s="678"/>
      <c r="AZ54" s="678"/>
      <c r="BA54" s="678"/>
      <c r="BB54" s="678"/>
      <c r="BC54" s="678"/>
      <c r="BD54" s="678"/>
      <c r="BE54" s="678"/>
      <c r="BF54" s="678"/>
      <c r="BG54" s="678"/>
      <c r="BH54" s="678"/>
      <c r="BI54" s="678"/>
      <c r="BJ54" s="678"/>
      <c r="BK54" s="678"/>
      <c r="BL54" s="678"/>
      <c r="BM54" s="678"/>
      <c r="BN54" s="678"/>
      <c r="BO54" s="678"/>
      <c r="BP54" s="678"/>
      <c r="BQ54" s="678"/>
      <c r="BR54" s="678"/>
      <c r="BS54" s="678"/>
      <c r="BT54" s="678"/>
      <c r="BU54" s="678"/>
      <c r="BV54" s="678"/>
      <c r="BW54" s="678"/>
      <c r="BX54" s="678"/>
      <c r="BY54" s="678"/>
      <c r="BZ54" s="678"/>
      <c r="CA54" s="678"/>
      <c r="CB54" s="678"/>
      <c r="CC54" s="678"/>
      <c r="CD54" s="679"/>
      <c r="CE54" s="679"/>
      <c r="CF54" s="679"/>
      <c r="CG54" s="679"/>
      <c r="CH54" s="679"/>
      <c r="CI54" s="679"/>
      <c r="CJ54" s="679"/>
      <c r="CK54" s="679"/>
      <c r="CL54" s="679"/>
      <c r="CM54" s="679"/>
      <c r="CN54" s="679"/>
      <c r="CO54" s="679"/>
      <c r="CP54" s="679"/>
      <c r="CQ54" s="679"/>
      <c r="CR54" s="679"/>
      <c r="CS54" s="679"/>
      <c r="CT54" s="679"/>
      <c r="CU54" s="679"/>
      <c r="CV54" s="679"/>
      <c r="CW54" s="679"/>
      <c r="CX54" s="679"/>
      <c r="CY54" s="679"/>
      <c r="CZ54" s="679"/>
      <c r="DA54" s="679"/>
      <c r="DB54" s="679"/>
      <c r="DC54" s="679"/>
      <c r="DD54" s="679"/>
      <c r="DE54" s="679"/>
      <c r="DF54" s="679"/>
      <c r="DG54" s="679"/>
      <c r="DH54" s="679"/>
      <c r="DI54" s="679"/>
      <c r="DJ54" s="679"/>
      <c r="DK54" s="679"/>
      <c r="DL54" s="679"/>
      <c r="DM54" s="679"/>
      <c r="DN54" s="679"/>
      <c r="DO54" s="679"/>
      <c r="DP54" s="679"/>
      <c r="DQ54" s="679"/>
      <c r="DR54" s="679"/>
      <c r="DS54" s="679"/>
      <c r="DT54" s="679"/>
      <c r="DU54" s="679"/>
      <c r="DV54" s="679"/>
      <c r="DW54" s="679"/>
      <c r="DX54" s="679"/>
    </row>
    <row r="55" spans="2:128" x14ac:dyDescent="0.2">
      <c r="B55" s="803"/>
      <c r="C55" s="850" t="str">
        <f>'TITLE PAGE'!B13</f>
        <v xml:space="preserve">Chosen Level of Service:  </v>
      </c>
      <c r="D55" s="850" t="str">
        <f>'TITLE PAGE'!D13</f>
        <v>1 in 20</v>
      </c>
      <c r="E55" s="678"/>
      <c r="F55" s="678"/>
      <c r="G55" s="678"/>
      <c r="H55" s="678"/>
      <c r="I55" s="678"/>
      <c r="J55" s="678"/>
      <c r="K55" s="678"/>
      <c r="L55" s="678"/>
      <c r="M55" s="678"/>
      <c r="N55" s="678"/>
      <c r="O55" s="678"/>
      <c r="P55" s="678"/>
      <c r="Q55" s="678"/>
      <c r="R55" s="678"/>
      <c r="S55" s="679"/>
      <c r="T55" s="679"/>
      <c r="U55" s="678"/>
      <c r="V55" s="678"/>
      <c r="W55" s="678"/>
      <c r="X55" s="678"/>
      <c r="Y55" s="678"/>
      <c r="Z55" s="678"/>
      <c r="AA55" s="678"/>
      <c r="AB55" s="678"/>
      <c r="AC55" s="678"/>
      <c r="AD55" s="678"/>
      <c r="AE55" s="678"/>
      <c r="AF55" s="678"/>
      <c r="AG55" s="678"/>
      <c r="AH55" s="678"/>
      <c r="AI55" s="678"/>
      <c r="AJ55" s="678"/>
      <c r="AK55" s="678"/>
      <c r="AL55" s="678"/>
      <c r="AM55" s="678"/>
      <c r="AN55" s="678"/>
      <c r="AO55" s="678"/>
      <c r="AP55" s="678"/>
      <c r="AQ55" s="678"/>
      <c r="AR55" s="678"/>
      <c r="AS55" s="678"/>
      <c r="AT55" s="678"/>
      <c r="AU55" s="678"/>
      <c r="AV55" s="678"/>
      <c r="AW55" s="678"/>
      <c r="AX55" s="678"/>
      <c r="AY55" s="678"/>
      <c r="AZ55" s="678"/>
      <c r="BA55" s="678"/>
      <c r="BB55" s="678"/>
      <c r="BC55" s="678"/>
      <c r="BD55" s="678"/>
      <c r="BE55" s="678"/>
      <c r="BF55" s="678"/>
      <c r="BG55" s="678"/>
      <c r="BH55" s="678"/>
      <c r="BI55" s="678"/>
      <c r="BJ55" s="678"/>
      <c r="BK55" s="678"/>
      <c r="BL55" s="678"/>
      <c r="BM55" s="678"/>
      <c r="BN55" s="678"/>
      <c r="BO55" s="678"/>
      <c r="BP55" s="678"/>
      <c r="BQ55" s="678"/>
      <c r="BR55" s="678"/>
      <c r="BS55" s="678"/>
      <c r="BT55" s="678"/>
      <c r="BU55" s="678"/>
      <c r="BV55" s="678"/>
      <c r="BW55" s="678"/>
      <c r="BX55" s="678"/>
      <c r="BY55" s="678"/>
      <c r="BZ55" s="678"/>
      <c r="CA55" s="678"/>
      <c r="CB55" s="678"/>
      <c r="CC55" s="678"/>
      <c r="CD55" s="679"/>
      <c r="CE55" s="679"/>
      <c r="CF55" s="679"/>
      <c r="CG55" s="679"/>
      <c r="CH55" s="679"/>
      <c r="CI55" s="679"/>
      <c r="CJ55" s="679"/>
      <c r="CK55" s="679"/>
      <c r="CL55" s="679"/>
      <c r="CM55" s="679"/>
      <c r="CN55" s="679"/>
      <c r="CO55" s="679"/>
      <c r="CP55" s="679"/>
      <c r="CQ55" s="679"/>
      <c r="CR55" s="679"/>
      <c r="CS55" s="679"/>
      <c r="CT55" s="679"/>
      <c r="CU55" s="679"/>
      <c r="CV55" s="679"/>
      <c r="CW55" s="679"/>
      <c r="CX55" s="679"/>
      <c r="CY55" s="679"/>
      <c r="CZ55" s="679"/>
      <c r="DA55" s="679"/>
      <c r="DB55" s="679"/>
      <c r="DC55" s="679"/>
      <c r="DD55" s="679"/>
      <c r="DE55" s="679"/>
      <c r="DF55" s="679"/>
      <c r="DG55" s="679"/>
      <c r="DH55" s="679"/>
      <c r="DI55" s="679"/>
      <c r="DJ55" s="679"/>
      <c r="DK55" s="679"/>
      <c r="DL55" s="679"/>
      <c r="DM55" s="679"/>
      <c r="DN55" s="679"/>
      <c r="DO55" s="679"/>
      <c r="DP55" s="679"/>
      <c r="DQ55" s="679"/>
      <c r="DR55" s="679"/>
      <c r="DS55" s="679"/>
      <c r="DT55" s="679"/>
      <c r="DU55" s="679"/>
      <c r="DV55" s="679"/>
      <c r="DW55" s="679"/>
      <c r="DX55" s="679"/>
    </row>
    <row r="56" spans="2:128" x14ac:dyDescent="0.2">
      <c r="B56" s="803"/>
      <c r="C56" s="804"/>
      <c r="D56" s="805"/>
      <c r="E56" s="679"/>
      <c r="F56" s="679"/>
      <c r="G56" s="679"/>
      <c r="H56" s="679"/>
      <c r="I56" s="679"/>
      <c r="J56" s="679"/>
      <c r="K56" s="679"/>
      <c r="L56" s="679"/>
      <c r="M56" s="679"/>
      <c r="N56" s="679"/>
      <c r="O56" s="679"/>
      <c r="P56" s="679"/>
      <c r="Q56" s="679"/>
      <c r="R56" s="679"/>
      <c r="S56" s="679"/>
      <c r="T56" s="679"/>
      <c r="U56" s="679"/>
      <c r="V56" s="679"/>
      <c r="W56" s="679"/>
      <c r="X56" s="679"/>
      <c r="Y56" s="679"/>
      <c r="Z56" s="679"/>
      <c r="AA56" s="679"/>
      <c r="AB56" s="679"/>
      <c r="AC56" s="679"/>
      <c r="AD56" s="679"/>
      <c r="AE56" s="679"/>
      <c r="AF56" s="679"/>
      <c r="AG56" s="679"/>
      <c r="AH56" s="679"/>
      <c r="AI56" s="679"/>
      <c r="AJ56" s="679"/>
      <c r="AK56" s="679"/>
      <c r="AL56" s="679"/>
      <c r="AM56" s="679"/>
      <c r="AN56" s="679"/>
      <c r="AO56" s="679"/>
      <c r="AP56" s="679"/>
      <c r="AQ56" s="679"/>
      <c r="AR56" s="679"/>
      <c r="AS56" s="679"/>
      <c r="AT56" s="679"/>
      <c r="AU56" s="679"/>
      <c r="AV56" s="679"/>
      <c r="AW56" s="679"/>
      <c r="AX56" s="679"/>
      <c r="AY56" s="679"/>
      <c r="AZ56" s="679"/>
      <c r="BA56" s="679"/>
      <c r="BB56" s="679"/>
      <c r="BC56" s="679"/>
      <c r="BD56" s="679"/>
      <c r="BE56" s="679"/>
      <c r="BF56" s="679"/>
      <c r="BG56" s="679"/>
      <c r="BH56" s="679"/>
      <c r="BI56" s="679"/>
      <c r="BJ56" s="679"/>
      <c r="BK56" s="679"/>
      <c r="BL56" s="679"/>
      <c r="BM56" s="679"/>
      <c r="BN56" s="679"/>
      <c r="BO56" s="679"/>
      <c r="BP56" s="679"/>
      <c r="BQ56" s="679"/>
      <c r="BR56" s="679"/>
      <c r="BS56" s="679"/>
      <c r="BT56" s="679"/>
      <c r="BU56" s="679"/>
      <c r="BV56" s="679"/>
      <c r="BW56" s="679"/>
      <c r="BX56" s="679"/>
      <c r="BY56" s="679"/>
      <c r="BZ56" s="679"/>
      <c r="CA56" s="679"/>
      <c r="CB56" s="679"/>
      <c r="CC56" s="679"/>
      <c r="CD56" s="679"/>
      <c r="CE56" s="679"/>
      <c r="CF56" s="679"/>
      <c r="CG56" s="679"/>
      <c r="CH56" s="679"/>
      <c r="CI56" s="679"/>
      <c r="CJ56" s="679"/>
      <c r="CK56" s="679"/>
      <c r="CL56" s="679"/>
      <c r="CM56" s="679"/>
      <c r="CN56" s="679"/>
      <c r="CO56" s="679"/>
      <c r="CP56" s="679"/>
      <c r="CQ56" s="679"/>
      <c r="CR56" s="679"/>
      <c r="CS56" s="679"/>
      <c r="CT56" s="679"/>
      <c r="CU56" s="679"/>
      <c r="CV56" s="679"/>
      <c r="CW56" s="679"/>
      <c r="CX56" s="679"/>
      <c r="CY56" s="679"/>
      <c r="CZ56" s="679"/>
      <c r="DA56" s="679"/>
      <c r="DB56" s="679"/>
      <c r="DC56" s="679"/>
      <c r="DD56" s="679"/>
      <c r="DE56" s="679"/>
      <c r="DF56" s="679"/>
      <c r="DG56" s="679"/>
      <c r="DH56" s="679"/>
      <c r="DI56" s="679"/>
      <c r="DJ56" s="679"/>
      <c r="DK56" s="679"/>
      <c r="DL56" s="679"/>
      <c r="DM56" s="679"/>
      <c r="DN56" s="679"/>
      <c r="DO56" s="679"/>
      <c r="DP56" s="679"/>
      <c r="DQ56" s="679"/>
      <c r="DR56" s="679"/>
      <c r="DS56" s="679"/>
      <c r="DT56" s="679"/>
      <c r="DU56" s="679"/>
      <c r="DV56" s="679"/>
      <c r="DW56" s="679"/>
      <c r="DX56" s="679"/>
    </row>
    <row r="57" spans="2:128" x14ac:dyDescent="0.2">
      <c r="B57" s="803"/>
      <c r="C57" s="804"/>
      <c r="D57" s="805"/>
      <c r="E57" s="678"/>
      <c r="F57" s="678"/>
      <c r="G57" s="678"/>
      <c r="H57" s="678"/>
      <c r="I57" s="678"/>
      <c r="J57" s="678"/>
      <c r="K57" s="678"/>
      <c r="L57" s="678"/>
      <c r="M57" s="678"/>
      <c r="N57" s="678"/>
      <c r="O57" s="678"/>
      <c r="P57" s="678"/>
      <c r="Q57" s="678"/>
      <c r="R57" s="678"/>
      <c r="S57" s="679"/>
      <c r="T57" s="679"/>
      <c r="U57" s="678"/>
      <c r="V57" s="678"/>
      <c r="W57" s="678"/>
      <c r="X57" s="678"/>
      <c r="Y57" s="678"/>
      <c r="Z57" s="678"/>
      <c r="AA57" s="678"/>
      <c r="AB57" s="678"/>
      <c r="AC57" s="678"/>
      <c r="AD57" s="678"/>
      <c r="AE57" s="678"/>
      <c r="AF57" s="678"/>
      <c r="AG57" s="678"/>
      <c r="AH57" s="678"/>
      <c r="AI57" s="678"/>
      <c r="AJ57" s="678"/>
      <c r="AK57" s="678"/>
      <c r="AL57" s="678"/>
      <c r="AM57" s="678"/>
      <c r="AN57" s="678"/>
      <c r="AO57" s="678"/>
      <c r="AP57" s="678"/>
      <c r="AQ57" s="678"/>
      <c r="AR57" s="678"/>
      <c r="AS57" s="678"/>
      <c r="AT57" s="678"/>
      <c r="AU57" s="678"/>
      <c r="AV57" s="678"/>
      <c r="AW57" s="678"/>
      <c r="AX57" s="678"/>
      <c r="AY57" s="678"/>
      <c r="AZ57" s="678"/>
      <c r="BA57" s="678"/>
      <c r="BB57" s="678"/>
      <c r="BC57" s="678"/>
      <c r="BD57" s="678"/>
      <c r="BE57" s="678"/>
      <c r="BF57" s="678"/>
      <c r="BG57" s="678"/>
      <c r="BH57" s="678"/>
      <c r="BI57" s="678"/>
      <c r="BJ57" s="678"/>
      <c r="BK57" s="678"/>
      <c r="BL57" s="678"/>
      <c r="BM57" s="678"/>
      <c r="BN57" s="678"/>
      <c r="BO57" s="678"/>
      <c r="BP57" s="678"/>
      <c r="BQ57" s="678"/>
      <c r="BR57" s="678"/>
      <c r="BS57" s="678"/>
      <c r="BT57" s="678"/>
      <c r="BU57" s="678"/>
      <c r="BV57" s="678"/>
      <c r="BW57" s="678"/>
      <c r="BX57" s="678"/>
      <c r="BY57" s="678"/>
      <c r="BZ57" s="678"/>
      <c r="CA57" s="678"/>
      <c r="CB57" s="678"/>
      <c r="CC57" s="678"/>
      <c r="CD57" s="679"/>
      <c r="CE57" s="679"/>
      <c r="CF57" s="679"/>
      <c r="CG57" s="679"/>
      <c r="CH57" s="679"/>
      <c r="CI57" s="679"/>
      <c r="CJ57" s="679"/>
      <c r="CK57" s="679"/>
      <c r="CL57" s="679"/>
      <c r="CM57" s="679"/>
      <c r="CN57" s="679"/>
      <c r="CO57" s="679"/>
      <c r="CP57" s="679"/>
      <c r="CQ57" s="679"/>
      <c r="CR57" s="679"/>
      <c r="CS57" s="679"/>
      <c r="CT57" s="679"/>
      <c r="CU57" s="679"/>
      <c r="CV57" s="679"/>
      <c r="CW57" s="679"/>
      <c r="CX57" s="679"/>
      <c r="CY57" s="679"/>
      <c r="CZ57" s="679"/>
      <c r="DA57" s="679"/>
      <c r="DB57" s="679"/>
      <c r="DC57" s="679"/>
      <c r="DD57" s="679"/>
      <c r="DE57" s="679"/>
      <c r="DF57" s="679"/>
      <c r="DG57" s="679"/>
      <c r="DH57" s="679"/>
      <c r="DI57" s="679"/>
      <c r="DJ57" s="679"/>
      <c r="DK57" s="679"/>
      <c r="DL57" s="679"/>
      <c r="DM57" s="679"/>
      <c r="DN57" s="679"/>
      <c r="DO57" s="679"/>
      <c r="DP57" s="679"/>
      <c r="DQ57" s="679"/>
      <c r="DR57" s="679"/>
      <c r="DS57" s="679"/>
      <c r="DT57" s="679"/>
      <c r="DU57" s="679"/>
      <c r="DV57" s="679"/>
      <c r="DW57" s="679"/>
      <c r="DX57" s="679"/>
    </row>
    <row r="58" spans="2:128" x14ac:dyDescent="0.2">
      <c r="B58" s="806"/>
      <c r="C58" s="807"/>
      <c r="D58" s="807"/>
      <c r="E58" s="807"/>
      <c r="F58" s="807"/>
      <c r="G58" s="807"/>
      <c r="H58" s="807"/>
      <c r="I58" s="807"/>
      <c r="J58" s="807"/>
      <c r="K58" s="807"/>
      <c r="L58" s="807"/>
      <c r="M58" s="807"/>
      <c r="N58" s="807"/>
      <c r="O58" s="807"/>
      <c r="P58" s="807"/>
      <c r="Q58" s="807"/>
      <c r="R58" s="807"/>
      <c r="S58" s="807"/>
      <c r="T58" s="807"/>
      <c r="U58" s="807"/>
      <c r="V58" s="807"/>
      <c r="W58" s="807"/>
      <c r="X58" s="807"/>
      <c r="Y58" s="807"/>
      <c r="Z58" s="807"/>
      <c r="AA58" s="807"/>
      <c r="AB58" s="807"/>
      <c r="AC58" s="807"/>
      <c r="AD58" s="807"/>
      <c r="AE58" s="807"/>
      <c r="AF58" s="807"/>
      <c r="AG58" s="807"/>
      <c r="AH58" s="807"/>
      <c r="AI58" s="807"/>
      <c r="AJ58" s="807"/>
      <c r="AK58" s="807"/>
      <c r="AL58" s="807"/>
      <c r="AM58" s="807"/>
      <c r="AN58" s="807"/>
      <c r="AO58" s="807"/>
      <c r="AP58" s="807"/>
      <c r="AQ58" s="807"/>
      <c r="AR58" s="807"/>
      <c r="AS58" s="807"/>
      <c r="AT58" s="807"/>
      <c r="AU58" s="807"/>
      <c r="AV58" s="807"/>
      <c r="AW58" s="807"/>
      <c r="AX58" s="807"/>
      <c r="AY58" s="807"/>
      <c r="AZ58" s="807"/>
      <c r="BA58" s="807"/>
      <c r="BB58" s="807"/>
      <c r="BC58" s="807"/>
      <c r="BD58" s="807"/>
      <c r="BE58" s="807"/>
      <c r="BF58" s="807"/>
      <c r="BG58" s="807"/>
      <c r="BH58" s="807"/>
      <c r="BI58" s="807"/>
      <c r="BJ58" s="807"/>
      <c r="BK58" s="807"/>
      <c r="BL58" s="807"/>
      <c r="BM58" s="807"/>
      <c r="BN58" s="807"/>
      <c r="BO58" s="807"/>
      <c r="BP58" s="807"/>
      <c r="BQ58" s="807"/>
      <c r="BR58" s="807"/>
      <c r="BS58" s="807"/>
      <c r="BT58" s="807"/>
      <c r="BU58" s="807"/>
      <c r="BV58" s="807"/>
      <c r="BW58" s="807"/>
      <c r="BX58" s="807"/>
      <c r="BY58" s="807"/>
      <c r="BZ58" s="807"/>
      <c r="CA58" s="807"/>
      <c r="CB58" s="807"/>
      <c r="CC58" s="807"/>
      <c r="CD58" s="807"/>
      <c r="CE58" s="807"/>
      <c r="CF58" s="807"/>
      <c r="CG58" s="807"/>
      <c r="CH58" s="807"/>
      <c r="CI58" s="807"/>
      <c r="CJ58" s="807"/>
      <c r="CK58" s="807"/>
      <c r="CL58" s="807"/>
      <c r="CM58" s="807"/>
      <c r="CN58" s="807"/>
      <c r="CO58" s="807"/>
      <c r="CP58" s="807"/>
      <c r="CQ58" s="807"/>
      <c r="CR58" s="807"/>
      <c r="CS58" s="807"/>
      <c r="CT58" s="807"/>
      <c r="CU58" s="807"/>
      <c r="CV58" s="807"/>
      <c r="CW58" s="807"/>
      <c r="CX58" s="807"/>
      <c r="CY58" s="807"/>
      <c r="CZ58" s="807"/>
      <c r="DA58" s="807"/>
      <c r="DB58" s="807"/>
      <c r="DC58" s="807"/>
      <c r="DD58" s="807"/>
      <c r="DE58" s="807"/>
      <c r="DF58" s="807"/>
      <c r="DG58" s="807"/>
      <c r="DH58" s="807"/>
      <c r="DI58" s="807"/>
      <c r="DJ58" s="807"/>
      <c r="DK58" s="807"/>
      <c r="DL58" s="807"/>
      <c r="DM58" s="807"/>
      <c r="DN58" s="807"/>
      <c r="DO58" s="807"/>
      <c r="DP58" s="807"/>
      <c r="DQ58" s="807"/>
      <c r="DR58" s="807"/>
      <c r="DS58" s="807"/>
      <c r="DT58" s="807"/>
      <c r="DU58" s="807"/>
      <c r="DV58" s="807"/>
      <c r="DW58" s="807"/>
      <c r="DX58" s="807"/>
    </row>
    <row r="59" spans="2:128" x14ac:dyDescent="0.2">
      <c r="B59" s="806"/>
      <c r="C59" s="807"/>
      <c r="D59" s="807"/>
      <c r="E59" s="807"/>
      <c r="F59" s="807"/>
      <c r="G59" s="807"/>
      <c r="H59" s="807"/>
      <c r="I59" s="807"/>
      <c r="J59" s="807"/>
      <c r="K59" s="807"/>
      <c r="L59" s="807"/>
      <c r="M59" s="807"/>
      <c r="N59" s="807"/>
      <c r="O59" s="807"/>
      <c r="P59" s="807"/>
      <c r="Q59" s="807"/>
      <c r="R59" s="807"/>
      <c r="S59" s="807"/>
      <c r="T59" s="807"/>
      <c r="U59" s="807"/>
      <c r="V59" s="807"/>
      <c r="W59" s="807"/>
      <c r="X59" s="807"/>
      <c r="Y59" s="807"/>
      <c r="Z59" s="807"/>
      <c r="AA59" s="807"/>
      <c r="AB59" s="807"/>
      <c r="AC59" s="807"/>
      <c r="AD59" s="807"/>
      <c r="AE59" s="807"/>
      <c r="AF59" s="807"/>
      <c r="AG59" s="807"/>
      <c r="AH59" s="807"/>
      <c r="AI59" s="807"/>
      <c r="AJ59" s="807"/>
      <c r="AK59" s="807"/>
      <c r="AL59" s="807"/>
      <c r="AM59" s="807"/>
      <c r="AN59" s="807"/>
      <c r="AO59" s="807"/>
      <c r="AP59" s="807"/>
      <c r="AQ59" s="807"/>
      <c r="AR59" s="807"/>
      <c r="AS59" s="807"/>
      <c r="AT59" s="807"/>
      <c r="AU59" s="807"/>
      <c r="AV59" s="807"/>
      <c r="AW59" s="807"/>
      <c r="AX59" s="807"/>
      <c r="AY59" s="807"/>
      <c r="AZ59" s="807"/>
      <c r="BA59" s="807"/>
      <c r="BB59" s="807"/>
      <c r="BC59" s="807"/>
      <c r="BD59" s="807"/>
      <c r="BE59" s="807"/>
      <c r="BF59" s="807"/>
      <c r="BG59" s="807"/>
      <c r="BH59" s="807"/>
      <c r="BI59" s="807"/>
      <c r="BJ59" s="807"/>
      <c r="BK59" s="807"/>
      <c r="BL59" s="807"/>
      <c r="BM59" s="807"/>
      <c r="BN59" s="807"/>
      <c r="BO59" s="807"/>
      <c r="BP59" s="807"/>
      <c r="BQ59" s="807"/>
      <c r="BR59" s="807"/>
      <c r="BS59" s="807"/>
      <c r="BT59" s="807"/>
      <c r="BU59" s="807"/>
      <c r="BV59" s="807"/>
      <c r="BW59" s="807"/>
      <c r="BX59" s="807"/>
      <c r="BY59" s="807"/>
      <c r="BZ59" s="807"/>
      <c r="CA59" s="807"/>
      <c r="CB59" s="807"/>
      <c r="CC59" s="807"/>
      <c r="CD59" s="807"/>
      <c r="CE59" s="807"/>
      <c r="CF59" s="807"/>
      <c r="CG59" s="807"/>
      <c r="CH59" s="807"/>
      <c r="CI59" s="807"/>
      <c r="CJ59" s="807"/>
      <c r="CK59" s="807"/>
      <c r="CL59" s="807"/>
      <c r="CM59" s="807"/>
      <c r="CN59" s="807"/>
      <c r="CO59" s="807"/>
      <c r="CP59" s="807"/>
      <c r="CQ59" s="807"/>
      <c r="CR59" s="807"/>
      <c r="CS59" s="807"/>
      <c r="CT59" s="807"/>
      <c r="CU59" s="807"/>
      <c r="CV59" s="807"/>
      <c r="CW59" s="807"/>
      <c r="CX59" s="807"/>
      <c r="CY59" s="807"/>
      <c r="CZ59" s="807"/>
      <c r="DA59" s="807"/>
      <c r="DB59" s="807"/>
      <c r="DC59" s="807"/>
      <c r="DD59" s="807"/>
      <c r="DE59" s="807"/>
      <c r="DF59" s="807"/>
      <c r="DG59" s="807"/>
      <c r="DH59" s="807"/>
      <c r="DI59" s="807"/>
      <c r="DJ59" s="807"/>
      <c r="DK59" s="807"/>
      <c r="DL59" s="807"/>
      <c r="DM59" s="807"/>
      <c r="DN59" s="807"/>
      <c r="DO59" s="807"/>
      <c r="DP59" s="807"/>
      <c r="DQ59" s="807"/>
      <c r="DR59" s="807"/>
      <c r="DS59" s="807"/>
      <c r="DT59" s="807"/>
      <c r="DU59" s="807"/>
      <c r="DV59" s="807"/>
      <c r="DW59" s="807"/>
      <c r="DX59" s="807"/>
    </row>
    <row r="60" spans="2:128" x14ac:dyDescent="0.2">
      <c r="B60" s="806" t="s">
        <v>553</v>
      </c>
      <c r="C60" s="808" t="s">
        <v>554</v>
      </c>
      <c r="D60" s="807"/>
      <c r="E60" s="807"/>
      <c r="F60" s="807"/>
      <c r="G60" s="807"/>
      <c r="H60" s="807"/>
      <c r="I60" s="807"/>
      <c r="J60" s="807"/>
      <c r="K60" s="807"/>
      <c r="L60" s="807"/>
      <c r="M60" s="807"/>
      <c r="N60" s="807"/>
      <c r="O60" s="807"/>
      <c r="P60" s="807"/>
      <c r="Q60" s="807"/>
      <c r="R60" s="807"/>
      <c r="S60" s="807"/>
      <c r="T60" s="807"/>
      <c r="U60" s="807"/>
      <c r="V60" s="807"/>
      <c r="W60" s="807"/>
      <c r="X60" s="807"/>
      <c r="Y60" s="807"/>
      <c r="Z60" s="807"/>
      <c r="AA60" s="807"/>
      <c r="AB60" s="807"/>
      <c r="AC60" s="807"/>
      <c r="AD60" s="807"/>
      <c r="AE60" s="807"/>
      <c r="AF60" s="807"/>
      <c r="AG60" s="807"/>
      <c r="AH60" s="807"/>
      <c r="AI60" s="807"/>
      <c r="AJ60" s="807"/>
      <c r="AK60" s="807"/>
      <c r="AL60" s="807"/>
      <c r="AM60" s="807"/>
      <c r="AN60" s="807"/>
      <c r="AO60" s="807"/>
      <c r="AP60" s="807"/>
      <c r="AQ60" s="807"/>
      <c r="AR60" s="807"/>
      <c r="AS60" s="807"/>
      <c r="AT60" s="807"/>
      <c r="AU60" s="807"/>
      <c r="AV60" s="807"/>
      <c r="AW60" s="807"/>
      <c r="AX60" s="807"/>
      <c r="AY60" s="807"/>
      <c r="AZ60" s="807"/>
      <c r="BA60" s="807"/>
      <c r="BB60" s="807"/>
      <c r="BC60" s="807"/>
      <c r="BD60" s="807"/>
      <c r="BE60" s="807"/>
      <c r="BF60" s="807"/>
      <c r="BG60" s="807"/>
      <c r="BH60" s="807"/>
      <c r="BI60" s="807"/>
      <c r="BJ60" s="807"/>
      <c r="BK60" s="807"/>
      <c r="BL60" s="807"/>
      <c r="BM60" s="807"/>
      <c r="BN60" s="807"/>
      <c r="BO60" s="807"/>
      <c r="BP60" s="807"/>
      <c r="BQ60" s="807"/>
      <c r="BR60" s="807"/>
      <c r="BS60" s="807"/>
      <c r="BT60" s="807"/>
      <c r="BU60" s="807"/>
      <c r="BV60" s="807"/>
      <c r="BW60" s="807"/>
      <c r="BX60" s="807"/>
      <c r="BY60" s="807"/>
      <c r="BZ60" s="807"/>
      <c r="CA60" s="807"/>
      <c r="CB60" s="807"/>
      <c r="CC60" s="807"/>
      <c r="CD60" s="807"/>
      <c r="CE60" s="807"/>
      <c r="CF60" s="807"/>
      <c r="CG60" s="807"/>
      <c r="CH60" s="807"/>
      <c r="CI60" s="807"/>
      <c r="CJ60" s="807"/>
      <c r="CK60" s="807"/>
      <c r="CL60" s="807"/>
      <c r="CM60" s="807"/>
      <c r="CN60" s="807"/>
      <c r="CO60" s="807"/>
      <c r="CP60" s="807"/>
      <c r="CQ60" s="807"/>
      <c r="CR60" s="807"/>
      <c r="CS60" s="807"/>
      <c r="CT60" s="807"/>
      <c r="CU60" s="807"/>
      <c r="CV60" s="807"/>
      <c r="CW60" s="807"/>
      <c r="CX60" s="807"/>
      <c r="CY60" s="807"/>
      <c r="CZ60" s="807"/>
      <c r="DA60" s="807"/>
      <c r="DB60" s="807"/>
      <c r="DC60" s="807"/>
      <c r="DD60" s="807"/>
      <c r="DE60" s="807"/>
      <c r="DF60" s="807"/>
      <c r="DG60" s="807"/>
      <c r="DH60" s="807"/>
      <c r="DI60" s="807"/>
      <c r="DJ60" s="807"/>
      <c r="DK60" s="807"/>
      <c r="DL60" s="807"/>
      <c r="DM60" s="807"/>
      <c r="DN60" s="807"/>
      <c r="DO60" s="807"/>
      <c r="DP60" s="807"/>
      <c r="DQ60" s="807"/>
      <c r="DR60" s="807"/>
      <c r="DS60" s="807"/>
      <c r="DT60" s="807"/>
      <c r="DU60" s="807"/>
      <c r="DV60" s="807"/>
      <c r="DW60" s="807"/>
      <c r="DX60" s="807"/>
    </row>
    <row r="61" spans="2:128" x14ac:dyDescent="0.2">
      <c r="B61" s="809" t="s">
        <v>51</v>
      </c>
      <c r="C61" s="807" t="s">
        <v>555</v>
      </c>
      <c r="D61" s="807"/>
      <c r="E61" s="807"/>
      <c r="F61" s="807"/>
      <c r="G61" s="807"/>
      <c r="H61" s="807"/>
      <c r="I61" s="807"/>
      <c r="J61" s="807"/>
      <c r="K61" s="807"/>
      <c r="L61" s="807"/>
      <c r="M61" s="807"/>
      <c r="N61" s="807"/>
      <c r="O61" s="807"/>
      <c r="P61" s="807"/>
      <c r="Q61" s="807"/>
      <c r="R61" s="807"/>
      <c r="S61" s="807"/>
      <c r="T61" s="807"/>
      <c r="U61" s="807"/>
      <c r="V61" s="807"/>
      <c r="W61" s="807"/>
      <c r="X61" s="807"/>
      <c r="Y61" s="807"/>
      <c r="Z61" s="807"/>
      <c r="AA61" s="807"/>
      <c r="AB61" s="807"/>
      <c r="AC61" s="807"/>
      <c r="AD61" s="807"/>
      <c r="AE61" s="807"/>
      <c r="AF61" s="807"/>
      <c r="AG61" s="807"/>
      <c r="AH61" s="807"/>
      <c r="AI61" s="807"/>
      <c r="AJ61" s="807"/>
      <c r="AK61" s="807"/>
      <c r="AL61" s="807"/>
      <c r="AM61" s="807"/>
      <c r="AN61" s="807"/>
      <c r="AO61" s="807"/>
      <c r="AP61" s="807"/>
      <c r="AQ61" s="807"/>
      <c r="AR61" s="807"/>
      <c r="AS61" s="807"/>
      <c r="AT61" s="807"/>
      <c r="AU61" s="807"/>
      <c r="AV61" s="807"/>
      <c r="AW61" s="807"/>
      <c r="AX61" s="807"/>
      <c r="AY61" s="807"/>
      <c r="AZ61" s="807"/>
      <c r="BA61" s="807"/>
      <c r="BB61" s="807"/>
      <c r="BC61" s="807"/>
      <c r="BD61" s="807"/>
      <c r="BE61" s="807"/>
      <c r="BF61" s="807"/>
      <c r="BG61" s="807"/>
      <c r="BH61" s="807"/>
      <c r="BI61" s="807"/>
      <c r="BJ61" s="807"/>
      <c r="BK61" s="807"/>
      <c r="BL61" s="807"/>
      <c r="BM61" s="807"/>
      <c r="BN61" s="807"/>
      <c r="BO61" s="807"/>
      <c r="BP61" s="807"/>
      <c r="BQ61" s="807"/>
      <c r="BR61" s="807"/>
      <c r="BS61" s="807"/>
      <c r="BT61" s="807"/>
      <c r="BU61" s="807"/>
      <c r="BV61" s="807"/>
      <c r="BW61" s="807"/>
      <c r="BX61" s="807"/>
      <c r="BY61" s="807"/>
      <c r="BZ61" s="807"/>
      <c r="CA61" s="807"/>
      <c r="CB61" s="807"/>
      <c r="CC61" s="807"/>
      <c r="CD61" s="807"/>
      <c r="CE61" s="807"/>
      <c r="CF61" s="807"/>
      <c r="CG61" s="807"/>
      <c r="CH61" s="807"/>
      <c r="CI61" s="807"/>
      <c r="CJ61" s="807"/>
      <c r="CK61" s="807"/>
      <c r="CL61" s="807"/>
      <c r="CM61" s="807"/>
      <c r="CN61" s="807"/>
      <c r="CO61" s="807"/>
      <c r="CP61" s="807"/>
      <c r="CQ61" s="807"/>
      <c r="CR61" s="807"/>
      <c r="CS61" s="807"/>
      <c r="CT61" s="807"/>
      <c r="CU61" s="807"/>
      <c r="CV61" s="807"/>
      <c r="CW61" s="807"/>
      <c r="CX61" s="807"/>
      <c r="CY61" s="807"/>
      <c r="CZ61" s="807"/>
      <c r="DA61" s="807"/>
      <c r="DB61" s="807"/>
      <c r="DC61" s="807"/>
      <c r="DD61" s="807"/>
      <c r="DE61" s="807"/>
      <c r="DF61" s="807"/>
      <c r="DG61" s="807"/>
      <c r="DH61" s="807"/>
      <c r="DI61" s="807"/>
      <c r="DJ61" s="807"/>
      <c r="DK61" s="807"/>
      <c r="DL61" s="807"/>
      <c r="DM61" s="807"/>
      <c r="DN61" s="807"/>
      <c r="DO61" s="807"/>
      <c r="DP61" s="807"/>
      <c r="DQ61" s="807"/>
      <c r="DR61" s="807"/>
      <c r="DS61" s="807"/>
      <c r="DT61" s="807"/>
      <c r="DU61" s="807"/>
      <c r="DV61" s="807"/>
      <c r="DW61" s="807"/>
      <c r="DX61" s="807"/>
    </row>
    <row r="62" spans="2:128" x14ac:dyDescent="0.2">
      <c r="B62" s="809" t="s">
        <v>52</v>
      </c>
      <c r="C62" s="807" t="s">
        <v>556</v>
      </c>
      <c r="D62" s="807"/>
      <c r="E62" s="807"/>
      <c r="F62" s="807"/>
      <c r="G62" s="807"/>
      <c r="H62" s="807"/>
      <c r="I62" s="807"/>
      <c r="J62" s="807"/>
      <c r="K62" s="807"/>
      <c r="L62" s="807"/>
      <c r="M62" s="807"/>
      <c r="N62" s="807"/>
      <c r="O62" s="807"/>
      <c r="P62" s="807"/>
      <c r="Q62" s="807"/>
      <c r="R62" s="807"/>
      <c r="S62" s="807"/>
      <c r="T62" s="807"/>
      <c r="U62" s="807"/>
      <c r="V62" s="807"/>
      <c r="W62" s="807"/>
      <c r="X62" s="807"/>
      <c r="Y62" s="807"/>
      <c r="Z62" s="807"/>
      <c r="AA62" s="807"/>
      <c r="AB62" s="807"/>
      <c r="AC62" s="807"/>
      <c r="AD62" s="807"/>
      <c r="AE62" s="807"/>
      <c r="AF62" s="807"/>
      <c r="AG62" s="807"/>
      <c r="AH62" s="807"/>
      <c r="AI62" s="807"/>
      <c r="AJ62" s="807"/>
      <c r="AK62" s="807"/>
      <c r="AL62" s="807"/>
      <c r="AM62" s="807"/>
      <c r="AN62" s="807"/>
      <c r="AO62" s="807"/>
      <c r="AP62" s="807"/>
      <c r="AQ62" s="807"/>
      <c r="AR62" s="807"/>
      <c r="AS62" s="807"/>
      <c r="AT62" s="807"/>
      <c r="AU62" s="807"/>
      <c r="AV62" s="807"/>
      <c r="AW62" s="807"/>
      <c r="AX62" s="807"/>
      <c r="AY62" s="807"/>
      <c r="AZ62" s="807"/>
      <c r="BA62" s="807"/>
      <c r="BB62" s="807"/>
      <c r="BC62" s="807"/>
      <c r="BD62" s="807"/>
      <c r="BE62" s="807"/>
      <c r="BF62" s="807"/>
      <c r="BG62" s="807"/>
      <c r="BH62" s="807"/>
      <c r="BI62" s="807"/>
      <c r="BJ62" s="807"/>
      <c r="BK62" s="807"/>
      <c r="BL62" s="807"/>
      <c r="BM62" s="807"/>
      <c r="BN62" s="807"/>
      <c r="BO62" s="807"/>
      <c r="BP62" s="807"/>
      <c r="BQ62" s="807"/>
      <c r="BR62" s="807"/>
      <c r="BS62" s="807"/>
      <c r="BT62" s="807"/>
      <c r="BU62" s="807"/>
      <c r="BV62" s="807"/>
      <c r="BW62" s="807"/>
      <c r="BX62" s="807"/>
      <c r="BY62" s="807"/>
      <c r="BZ62" s="807"/>
      <c r="CA62" s="807"/>
      <c r="CB62" s="807"/>
      <c r="CC62" s="807"/>
      <c r="CD62" s="807"/>
      <c r="CE62" s="807"/>
      <c r="CF62" s="807"/>
      <c r="CG62" s="807"/>
      <c r="CH62" s="807"/>
      <c r="CI62" s="807"/>
      <c r="CJ62" s="807"/>
      <c r="CK62" s="807"/>
      <c r="CL62" s="807"/>
      <c r="CM62" s="807"/>
      <c r="CN62" s="807"/>
      <c r="CO62" s="807"/>
      <c r="CP62" s="807"/>
      <c r="CQ62" s="807"/>
      <c r="CR62" s="807"/>
      <c r="CS62" s="807"/>
      <c r="CT62" s="807"/>
      <c r="CU62" s="807"/>
      <c r="CV62" s="807"/>
      <c r="CW62" s="807"/>
      <c r="CX62" s="807"/>
      <c r="CY62" s="807"/>
      <c r="CZ62" s="807"/>
      <c r="DA62" s="807"/>
      <c r="DB62" s="807"/>
      <c r="DC62" s="807"/>
      <c r="DD62" s="807"/>
      <c r="DE62" s="807"/>
      <c r="DF62" s="807"/>
      <c r="DG62" s="807"/>
      <c r="DH62" s="807"/>
      <c r="DI62" s="807"/>
      <c r="DJ62" s="807"/>
      <c r="DK62" s="807"/>
      <c r="DL62" s="807"/>
      <c r="DM62" s="807"/>
      <c r="DN62" s="807"/>
      <c r="DO62" s="807"/>
      <c r="DP62" s="807"/>
      <c r="DQ62" s="807"/>
      <c r="DR62" s="807"/>
      <c r="DS62" s="807"/>
      <c r="DT62" s="807"/>
      <c r="DU62" s="807"/>
      <c r="DV62" s="807"/>
      <c r="DW62" s="807"/>
      <c r="DX62" s="807"/>
    </row>
    <row r="63" spans="2:128" x14ac:dyDescent="0.2">
      <c r="B63" s="809" t="s">
        <v>53</v>
      </c>
      <c r="C63" s="807" t="s">
        <v>557</v>
      </c>
      <c r="D63" s="807"/>
      <c r="E63" s="807"/>
      <c r="F63" s="807"/>
      <c r="G63" s="807"/>
      <c r="H63" s="807"/>
      <c r="I63" s="807"/>
      <c r="J63" s="807"/>
      <c r="K63" s="807"/>
      <c r="L63" s="807"/>
      <c r="M63" s="807"/>
      <c r="N63" s="807"/>
      <c r="O63" s="807"/>
      <c r="P63" s="807"/>
      <c r="Q63" s="807"/>
      <c r="R63" s="807"/>
      <c r="S63" s="807"/>
      <c r="T63" s="807"/>
      <c r="U63" s="807"/>
      <c r="V63" s="807"/>
      <c r="W63" s="807"/>
      <c r="X63" s="807"/>
      <c r="Y63" s="807"/>
      <c r="Z63" s="807"/>
      <c r="AA63" s="807"/>
      <c r="AB63" s="807"/>
      <c r="AC63" s="807"/>
      <c r="AD63" s="807"/>
      <c r="AE63" s="807"/>
      <c r="AF63" s="807"/>
      <c r="AG63" s="807"/>
      <c r="AH63" s="807"/>
      <c r="AI63" s="807"/>
      <c r="AJ63" s="807"/>
      <c r="AK63" s="807"/>
      <c r="AL63" s="807"/>
      <c r="AM63" s="807"/>
      <c r="AN63" s="807"/>
      <c r="AO63" s="807"/>
      <c r="AP63" s="807"/>
      <c r="AQ63" s="807"/>
      <c r="AR63" s="807"/>
      <c r="AS63" s="807"/>
      <c r="AT63" s="807"/>
      <c r="AU63" s="807"/>
      <c r="AV63" s="807"/>
      <c r="AW63" s="807"/>
      <c r="AX63" s="807"/>
      <c r="AY63" s="807"/>
      <c r="AZ63" s="807"/>
      <c r="BA63" s="807"/>
      <c r="BB63" s="807"/>
      <c r="BC63" s="807"/>
      <c r="BD63" s="807"/>
      <c r="BE63" s="807"/>
      <c r="BF63" s="807"/>
      <c r="BG63" s="807"/>
      <c r="BH63" s="807"/>
      <c r="BI63" s="807"/>
      <c r="BJ63" s="807"/>
      <c r="BK63" s="807"/>
      <c r="BL63" s="807"/>
      <c r="BM63" s="807"/>
      <c r="BN63" s="807"/>
      <c r="BO63" s="807"/>
      <c r="BP63" s="807"/>
      <c r="BQ63" s="807"/>
      <c r="BR63" s="807"/>
      <c r="BS63" s="807"/>
      <c r="BT63" s="807"/>
      <c r="BU63" s="807"/>
      <c r="BV63" s="807"/>
      <c r="BW63" s="807"/>
      <c r="BX63" s="807"/>
      <c r="BY63" s="807"/>
      <c r="BZ63" s="807"/>
      <c r="CA63" s="807"/>
      <c r="CB63" s="807"/>
      <c r="CC63" s="807"/>
      <c r="CD63" s="807"/>
      <c r="CE63" s="807"/>
      <c r="CF63" s="807"/>
      <c r="CG63" s="807"/>
      <c r="CH63" s="807"/>
      <c r="CI63" s="807"/>
      <c r="CJ63" s="807"/>
      <c r="CK63" s="807"/>
      <c r="CL63" s="807"/>
      <c r="CM63" s="807"/>
      <c r="CN63" s="807"/>
      <c r="CO63" s="807"/>
      <c r="CP63" s="807"/>
      <c r="CQ63" s="807"/>
      <c r="CR63" s="807"/>
      <c r="CS63" s="807"/>
      <c r="CT63" s="807"/>
      <c r="CU63" s="807"/>
      <c r="CV63" s="807"/>
      <c r="CW63" s="807"/>
      <c r="CX63" s="807"/>
      <c r="CY63" s="807"/>
      <c r="CZ63" s="807"/>
      <c r="DA63" s="807"/>
      <c r="DB63" s="807"/>
      <c r="DC63" s="807"/>
      <c r="DD63" s="807"/>
      <c r="DE63" s="807"/>
      <c r="DF63" s="807"/>
      <c r="DG63" s="807"/>
      <c r="DH63" s="807"/>
      <c r="DI63" s="807"/>
      <c r="DJ63" s="807"/>
      <c r="DK63" s="807"/>
      <c r="DL63" s="807"/>
      <c r="DM63" s="807"/>
      <c r="DN63" s="807"/>
      <c r="DO63" s="807"/>
      <c r="DP63" s="807"/>
      <c r="DQ63" s="807"/>
      <c r="DR63" s="807"/>
      <c r="DS63" s="807"/>
      <c r="DT63" s="807"/>
      <c r="DU63" s="807"/>
      <c r="DV63" s="807"/>
      <c r="DW63" s="807"/>
      <c r="DX63" s="807"/>
    </row>
    <row r="64" spans="2:128" x14ac:dyDescent="0.2">
      <c r="B64" s="809" t="s">
        <v>54</v>
      </c>
      <c r="C64" s="807" t="s">
        <v>558</v>
      </c>
      <c r="D64" s="807"/>
      <c r="E64" s="807"/>
      <c r="F64" s="807"/>
      <c r="G64" s="807"/>
      <c r="H64" s="807"/>
      <c r="I64" s="807"/>
      <c r="J64" s="807"/>
      <c r="K64" s="807"/>
      <c r="L64" s="807"/>
      <c r="M64" s="807"/>
      <c r="N64" s="807"/>
      <c r="O64" s="807"/>
      <c r="P64" s="807"/>
      <c r="Q64" s="807"/>
      <c r="R64" s="807"/>
      <c r="S64" s="807"/>
      <c r="T64" s="807"/>
      <c r="U64" s="807"/>
      <c r="V64" s="807"/>
      <c r="W64" s="807"/>
      <c r="X64" s="807"/>
      <c r="Y64" s="807"/>
      <c r="Z64" s="807"/>
      <c r="AA64" s="807"/>
      <c r="AB64" s="807"/>
      <c r="AC64" s="807"/>
      <c r="AD64" s="807"/>
      <c r="AE64" s="807"/>
      <c r="AF64" s="807"/>
      <c r="AG64" s="807"/>
      <c r="AH64" s="807"/>
      <c r="AI64" s="807"/>
      <c r="AJ64" s="807"/>
      <c r="AK64" s="807"/>
      <c r="AL64" s="807"/>
      <c r="AM64" s="807"/>
      <c r="AN64" s="807"/>
      <c r="AO64" s="807"/>
      <c r="AP64" s="807"/>
      <c r="AQ64" s="807"/>
      <c r="AR64" s="807"/>
      <c r="AS64" s="807"/>
      <c r="AT64" s="807"/>
      <c r="AU64" s="807"/>
      <c r="AV64" s="807"/>
      <c r="AW64" s="807"/>
      <c r="AX64" s="807"/>
      <c r="AY64" s="807"/>
      <c r="AZ64" s="807"/>
      <c r="BA64" s="807"/>
      <c r="BB64" s="807"/>
      <c r="BC64" s="807"/>
      <c r="BD64" s="807"/>
      <c r="BE64" s="807"/>
      <c r="BF64" s="807"/>
      <c r="BG64" s="807"/>
      <c r="BH64" s="807"/>
      <c r="BI64" s="807"/>
      <c r="BJ64" s="807"/>
      <c r="BK64" s="807"/>
      <c r="BL64" s="807"/>
      <c r="BM64" s="807"/>
      <c r="BN64" s="807"/>
      <c r="BO64" s="807"/>
      <c r="BP64" s="807"/>
      <c r="BQ64" s="807"/>
      <c r="BR64" s="807"/>
      <c r="BS64" s="807"/>
      <c r="BT64" s="807"/>
      <c r="BU64" s="807"/>
      <c r="BV64" s="807"/>
      <c r="BW64" s="807"/>
      <c r="BX64" s="807"/>
      <c r="BY64" s="807"/>
      <c r="BZ64" s="807"/>
      <c r="CA64" s="807"/>
      <c r="CB64" s="807"/>
      <c r="CC64" s="807"/>
      <c r="CD64" s="807"/>
      <c r="CE64" s="807"/>
      <c r="CF64" s="807"/>
      <c r="CG64" s="807"/>
      <c r="CH64" s="807"/>
      <c r="CI64" s="807"/>
      <c r="CJ64" s="807"/>
      <c r="CK64" s="807"/>
      <c r="CL64" s="807"/>
      <c r="CM64" s="807"/>
      <c r="CN64" s="807"/>
      <c r="CO64" s="807"/>
      <c r="CP64" s="807"/>
      <c r="CQ64" s="807"/>
      <c r="CR64" s="807"/>
      <c r="CS64" s="807"/>
      <c r="CT64" s="807"/>
      <c r="CU64" s="807"/>
      <c r="CV64" s="807"/>
      <c r="CW64" s="807"/>
      <c r="CX64" s="807"/>
      <c r="CY64" s="807"/>
      <c r="CZ64" s="807"/>
      <c r="DA64" s="807"/>
      <c r="DB64" s="807"/>
      <c r="DC64" s="807"/>
      <c r="DD64" s="807"/>
      <c r="DE64" s="807"/>
      <c r="DF64" s="807"/>
      <c r="DG64" s="807"/>
      <c r="DH64" s="807"/>
      <c r="DI64" s="807"/>
      <c r="DJ64" s="807"/>
      <c r="DK64" s="807"/>
      <c r="DL64" s="807"/>
      <c r="DM64" s="807"/>
      <c r="DN64" s="807"/>
      <c r="DO64" s="807"/>
      <c r="DP64" s="807"/>
      <c r="DQ64" s="807"/>
      <c r="DR64" s="807"/>
      <c r="DS64" s="807"/>
      <c r="DT64" s="807"/>
      <c r="DU64" s="807"/>
      <c r="DV64" s="807"/>
      <c r="DW64" s="807"/>
      <c r="DX64" s="807"/>
    </row>
    <row r="65" spans="2:128" x14ac:dyDescent="0.2">
      <c r="B65" s="809" t="s">
        <v>55</v>
      </c>
      <c r="C65" s="807" t="s">
        <v>559</v>
      </c>
      <c r="D65" s="807"/>
      <c r="E65" s="807"/>
      <c r="F65" s="807"/>
      <c r="G65" s="807"/>
      <c r="H65" s="807"/>
      <c r="I65" s="807"/>
      <c r="J65" s="807"/>
      <c r="K65" s="807"/>
      <c r="L65" s="807"/>
      <c r="M65" s="807"/>
      <c r="N65" s="807"/>
      <c r="O65" s="807"/>
      <c r="P65" s="807"/>
      <c r="Q65" s="807"/>
      <c r="R65" s="807"/>
      <c r="S65" s="807"/>
      <c r="T65" s="807"/>
      <c r="U65" s="807"/>
      <c r="V65" s="807"/>
      <c r="W65" s="807"/>
      <c r="X65" s="807"/>
      <c r="Y65" s="807"/>
      <c r="Z65" s="807"/>
      <c r="AA65" s="807"/>
      <c r="AB65" s="807"/>
      <c r="AC65" s="807"/>
      <c r="AD65" s="807"/>
      <c r="AE65" s="807"/>
      <c r="AF65" s="807"/>
      <c r="AG65" s="807"/>
      <c r="AH65" s="807"/>
      <c r="AI65" s="807"/>
      <c r="AJ65" s="807"/>
      <c r="AK65" s="807"/>
      <c r="AL65" s="807"/>
      <c r="AM65" s="807"/>
      <c r="AN65" s="807"/>
      <c r="AO65" s="807"/>
      <c r="AP65" s="807"/>
      <c r="AQ65" s="807"/>
      <c r="AR65" s="807"/>
      <c r="AS65" s="807"/>
      <c r="AT65" s="807"/>
      <c r="AU65" s="807"/>
      <c r="AV65" s="807"/>
      <c r="AW65" s="807"/>
      <c r="AX65" s="807"/>
      <c r="AY65" s="807"/>
      <c r="AZ65" s="807"/>
      <c r="BA65" s="807"/>
      <c r="BB65" s="807"/>
      <c r="BC65" s="807"/>
      <c r="BD65" s="807"/>
      <c r="BE65" s="807"/>
      <c r="BF65" s="807"/>
      <c r="BG65" s="807"/>
      <c r="BH65" s="807"/>
      <c r="BI65" s="807"/>
      <c r="BJ65" s="807"/>
      <c r="BK65" s="807"/>
      <c r="BL65" s="807"/>
      <c r="BM65" s="807"/>
      <c r="BN65" s="807"/>
      <c r="BO65" s="807"/>
      <c r="BP65" s="807"/>
      <c r="BQ65" s="807"/>
      <c r="BR65" s="807"/>
      <c r="BS65" s="807"/>
      <c r="BT65" s="807"/>
      <c r="BU65" s="807"/>
      <c r="BV65" s="807"/>
      <c r="BW65" s="807"/>
      <c r="BX65" s="807"/>
      <c r="BY65" s="807"/>
      <c r="BZ65" s="807"/>
      <c r="CA65" s="807"/>
      <c r="CB65" s="807"/>
      <c r="CC65" s="807"/>
      <c r="CD65" s="807"/>
      <c r="CE65" s="807"/>
      <c r="CF65" s="807"/>
      <c r="CG65" s="807"/>
      <c r="CH65" s="807"/>
      <c r="CI65" s="807"/>
      <c r="CJ65" s="807"/>
      <c r="CK65" s="807"/>
      <c r="CL65" s="807"/>
      <c r="CM65" s="807"/>
      <c r="CN65" s="807"/>
      <c r="CO65" s="807"/>
      <c r="CP65" s="807"/>
      <c r="CQ65" s="807"/>
      <c r="CR65" s="807"/>
      <c r="CS65" s="807"/>
      <c r="CT65" s="807"/>
      <c r="CU65" s="807"/>
      <c r="CV65" s="807"/>
      <c r="CW65" s="807"/>
      <c r="CX65" s="807"/>
      <c r="CY65" s="807"/>
      <c r="CZ65" s="807"/>
      <c r="DA65" s="807"/>
      <c r="DB65" s="807"/>
      <c r="DC65" s="807"/>
      <c r="DD65" s="807"/>
      <c r="DE65" s="807"/>
      <c r="DF65" s="807"/>
      <c r="DG65" s="807"/>
      <c r="DH65" s="807"/>
      <c r="DI65" s="807"/>
      <c r="DJ65" s="807"/>
      <c r="DK65" s="807"/>
      <c r="DL65" s="807"/>
      <c r="DM65" s="807"/>
      <c r="DN65" s="807"/>
      <c r="DO65" s="807"/>
      <c r="DP65" s="807"/>
      <c r="DQ65" s="807"/>
      <c r="DR65" s="807"/>
      <c r="DS65" s="807"/>
      <c r="DT65" s="807"/>
      <c r="DU65" s="807"/>
      <c r="DV65" s="807"/>
      <c r="DW65" s="807"/>
      <c r="DX65" s="807"/>
    </row>
    <row r="66" spans="2:128" x14ac:dyDescent="0.2">
      <c r="B66" s="809" t="s">
        <v>56</v>
      </c>
      <c r="C66" s="807" t="s">
        <v>560</v>
      </c>
      <c r="D66" s="807"/>
      <c r="E66" s="807"/>
      <c r="F66" s="807"/>
      <c r="G66" s="807"/>
      <c r="H66" s="807"/>
      <c r="I66" s="807"/>
      <c r="J66" s="807"/>
      <c r="K66" s="807"/>
      <c r="L66" s="807"/>
      <c r="M66" s="807"/>
      <c r="N66" s="807"/>
      <c r="O66" s="807"/>
      <c r="P66" s="807"/>
      <c r="Q66" s="807"/>
      <c r="R66" s="807"/>
      <c r="S66" s="807"/>
      <c r="T66" s="807"/>
      <c r="U66" s="807"/>
      <c r="V66" s="807"/>
      <c r="W66" s="807"/>
      <c r="X66" s="807"/>
      <c r="Y66" s="807"/>
      <c r="Z66" s="807"/>
      <c r="AA66" s="807"/>
      <c r="AB66" s="807"/>
      <c r="AC66" s="807"/>
      <c r="AD66" s="807"/>
      <c r="AE66" s="807"/>
      <c r="AF66" s="807"/>
      <c r="AG66" s="807"/>
      <c r="AH66" s="807"/>
      <c r="AI66" s="807"/>
      <c r="AJ66" s="807"/>
      <c r="AK66" s="807"/>
      <c r="AL66" s="807"/>
      <c r="AM66" s="807"/>
      <c r="AN66" s="807"/>
      <c r="AO66" s="807"/>
      <c r="AP66" s="807"/>
      <c r="AQ66" s="807"/>
      <c r="AR66" s="807"/>
      <c r="AS66" s="807"/>
      <c r="AT66" s="807"/>
      <c r="AU66" s="807"/>
      <c r="AV66" s="807"/>
      <c r="AW66" s="807"/>
      <c r="AX66" s="807"/>
      <c r="AY66" s="807"/>
      <c r="AZ66" s="807"/>
      <c r="BA66" s="807"/>
      <c r="BB66" s="807"/>
      <c r="BC66" s="807"/>
      <c r="BD66" s="807"/>
      <c r="BE66" s="807"/>
      <c r="BF66" s="807"/>
      <c r="BG66" s="807"/>
      <c r="BH66" s="807"/>
      <c r="BI66" s="807"/>
      <c r="BJ66" s="807"/>
      <c r="BK66" s="807"/>
      <c r="BL66" s="807"/>
      <c r="BM66" s="807"/>
      <c r="BN66" s="807"/>
      <c r="BO66" s="807"/>
      <c r="BP66" s="807"/>
      <c r="BQ66" s="807"/>
      <c r="BR66" s="807"/>
      <c r="BS66" s="807"/>
      <c r="BT66" s="807"/>
      <c r="BU66" s="807"/>
      <c r="BV66" s="807"/>
      <c r="BW66" s="807"/>
      <c r="BX66" s="807"/>
      <c r="BY66" s="807"/>
      <c r="BZ66" s="807"/>
      <c r="CA66" s="807"/>
      <c r="CB66" s="807"/>
      <c r="CC66" s="807"/>
      <c r="CD66" s="807"/>
      <c r="CE66" s="807"/>
      <c r="CF66" s="807"/>
      <c r="CG66" s="807"/>
      <c r="CH66" s="807"/>
      <c r="CI66" s="807"/>
      <c r="CJ66" s="807"/>
      <c r="CK66" s="807"/>
      <c r="CL66" s="807"/>
      <c r="CM66" s="807"/>
      <c r="CN66" s="807"/>
      <c r="CO66" s="807"/>
      <c r="CP66" s="807"/>
      <c r="CQ66" s="807"/>
      <c r="CR66" s="807"/>
      <c r="CS66" s="807"/>
      <c r="CT66" s="807"/>
      <c r="CU66" s="807"/>
      <c r="CV66" s="807"/>
      <c r="CW66" s="807"/>
      <c r="CX66" s="807"/>
      <c r="CY66" s="807"/>
      <c r="CZ66" s="807"/>
      <c r="DA66" s="807"/>
      <c r="DB66" s="807"/>
      <c r="DC66" s="807"/>
      <c r="DD66" s="807"/>
      <c r="DE66" s="807"/>
      <c r="DF66" s="807"/>
      <c r="DG66" s="807"/>
      <c r="DH66" s="807"/>
      <c r="DI66" s="807"/>
      <c r="DJ66" s="807"/>
      <c r="DK66" s="807"/>
      <c r="DL66" s="807"/>
      <c r="DM66" s="807"/>
      <c r="DN66" s="807"/>
      <c r="DO66" s="807"/>
      <c r="DP66" s="807"/>
      <c r="DQ66" s="807"/>
      <c r="DR66" s="807"/>
      <c r="DS66" s="807"/>
      <c r="DT66" s="807"/>
      <c r="DU66" s="807"/>
      <c r="DV66" s="807"/>
      <c r="DW66" s="807"/>
      <c r="DX66" s="807"/>
    </row>
    <row r="67" spans="2:128" x14ac:dyDescent="0.2">
      <c r="B67" s="809" t="s">
        <v>57</v>
      </c>
      <c r="C67" s="807" t="s">
        <v>561</v>
      </c>
      <c r="D67" s="807"/>
      <c r="E67" s="807"/>
      <c r="F67" s="807"/>
      <c r="G67" s="807"/>
      <c r="H67" s="807"/>
      <c r="I67" s="807"/>
      <c r="J67" s="807"/>
      <c r="K67" s="807"/>
      <c r="L67" s="807"/>
      <c r="M67" s="807"/>
      <c r="N67" s="807"/>
      <c r="O67" s="807"/>
      <c r="P67" s="807"/>
      <c r="Q67" s="807"/>
      <c r="R67" s="807"/>
      <c r="S67" s="807"/>
      <c r="T67" s="807"/>
      <c r="U67" s="807"/>
      <c r="V67" s="807"/>
      <c r="W67" s="807"/>
      <c r="X67" s="807"/>
      <c r="Y67" s="807"/>
      <c r="Z67" s="807"/>
      <c r="AA67" s="807"/>
      <c r="AB67" s="807"/>
      <c r="AC67" s="807"/>
      <c r="AD67" s="807"/>
      <c r="AE67" s="807"/>
      <c r="AF67" s="807"/>
      <c r="AG67" s="807"/>
      <c r="AH67" s="807"/>
      <c r="AI67" s="807"/>
      <c r="AJ67" s="807"/>
      <c r="AK67" s="807"/>
      <c r="AL67" s="807"/>
      <c r="AM67" s="807"/>
      <c r="AN67" s="807"/>
      <c r="AO67" s="807"/>
      <c r="AP67" s="807"/>
      <c r="AQ67" s="807"/>
      <c r="AR67" s="807"/>
      <c r="AS67" s="807"/>
      <c r="AT67" s="807"/>
      <c r="AU67" s="807"/>
      <c r="AV67" s="807"/>
      <c r="AW67" s="807"/>
      <c r="AX67" s="807"/>
      <c r="AY67" s="807"/>
      <c r="AZ67" s="807"/>
      <c r="BA67" s="807"/>
      <c r="BB67" s="807"/>
      <c r="BC67" s="807"/>
      <c r="BD67" s="807"/>
      <c r="BE67" s="807"/>
      <c r="BF67" s="807"/>
      <c r="BG67" s="807"/>
      <c r="BH67" s="807"/>
      <c r="BI67" s="807"/>
      <c r="BJ67" s="807"/>
      <c r="BK67" s="807"/>
      <c r="BL67" s="807"/>
      <c r="BM67" s="807"/>
      <c r="BN67" s="807"/>
      <c r="BO67" s="807"/>
      <c r="BP67" s="807"/>
      <c r="BQ67" s="807"/>
      <c r="BR67" s="807"/>
      <c r="BS67" s="807"/>
      <c r="BT67" s="807"/>
      <c r="BU67" s="807"/>
      <c r="BV67" s="807"/>
      <c r="BW67" s="807"/>
      <c r="BX67" s="807"/>
      <c r="BY67" s="807"/>
      <c r="BZ67" s="807"/>
      <c r="CA67" s="807"/>
      <c r="CB67" s="807"/>
      <c r="CC67" s="807"/>
      <c r="CD67" s="807"/>
      <c r="CE67" s="807"/>
      <c r="CF67" s="807"/>
      <c r="CG67" s="807"/>
      <c r="CH67" s="807"/>
      <c r="CI67" s="807"/>
      <c r="CJ67" s="807"/>
      <c r="CK67" s="807"/>
      <c r="CL67" s="807"/>
      <c r="CM67" s="807"/>
      <c r="CN67" s="807"/>
      <c r="CO67" s="807"/>
      <c r="CP67" s="807"/>
      <c r="CQ67" s="807"/>
      <c r="CR67" s="807"/>
      <c r="CS67" s="807"/>
      <c r="CT67" s="807"/>
      <c r="CU67" s="807"/>
      <c r="CV67" s="807"/>
      <c r="CW67" s="807"/>
      <c r="CX67" s="807"/>
      <c r="CY67" s="807"/>
      <c r="CZ67" s="807"/>
      <c r="DA67" s="807"/>
      <c r="DB67" s="807"/>
      <c r="DC67" s="807"/>
      <c r="DD67" s="807"/>
      <c r="DE67" s="807"/>
      <c r="DF67" s="807"/>
      <c r="DG67" s="807"/>
      <c r="DH67" s="807"/>
      <c r="DI67" s="807"/>
      <c r="DJ67" s="807"/>
      <c r="DK67" s="807"/>
      <c r="DL67" s="807"/>
      <c r="DM67" s="807"/>
      <c r="DN67" s="807"/>
      <c r="DO67" s="807"/>
      <c r="DP67" s="807"/>
      <c r="DQ67" s="807"/>
      <c r="DR67" s="807"/>
      <c r="DS67" s="807"/>
      <c r="DT67" s="807"/>
      <c r="DU67" s="807"/>
      <c r="DV67" s="807"/>
      <c r="DW67" s="807"/>
      <c r="DX67" s="807"/>
    </row>
    <row r="68" spans="2:128" x14ac:dyDescent="0.2">
      <c r="B68" s="809" t="s">
        <v>58</v>
      </c>
      <c r="C68" s="807" t="s">
        <v>562</v>
      </c>
      <c r="D68" s="807"/>
      <c r="E68" s="807"/>
      <c r="F68" s="807"/>
      <c r="G68" s="807"/>
      <c r="H68" s="807"/>
      <c r="I68" s="807"/>
      <c r="J68" s="807"/>
      <c r="K68" s="807"/>
      <c r="L68" s="807"/>
      <c r="M68" s="807"/>
      <c r="N68" s="807"/>
      <c r="O68" s="807"/>
      <c r="P68" s="807"/>
      <c r="Q68" s="807"/>
      <c r="R68" s="807"/>
      <c r="S68" s="807"/>
      <c r="T68" s="807"/>
      <c r="U68" s="807"/>
      <c r="V68" s="807"/>
      <c r="W68" s="807"/>
      <c r="X68" s="807"/>
      <c r="Y68" s="807"/>
      <c r="Z68" s="807"/>
      <c r="AA68" s="807"/>
      <c r="AB68" s="807"/>
      <c r="AC68" s="807"/>
      <c r="AD68" s="807"/>
      <c r="AE68" s="807"/>
      <c r="AF68" s="807"/>
      <c r="AG68" s="807"/>
      <c r="AH68" s="807"/>
      <c r="AI68" s="807"/>
      <c r="AJ68" s="807"/>
      <c r="AK68" s="807"/>
      <c r="AL68" s="807"/>
      <c r="AM68" s="807"/>
      <c r="AN68" s="807"/>
      <c r="AO68" s="807"/>
      <c r="AP68" s="807"/>
      <c r="AQ68" s="807"/>
      <c r="AR68" s="807"/>
      <c r="AS68" s="807"/>
      <c r="AT68" s="807"/>
      <c r="AU68" s="807"/>
      <c r="AV68" s="807"/>
      <c r="AW68" s="807"/>
      <c r="AX68" s="807"/>
      <c r="AY68" s="807"/>
      <c r="AZ68" s="807"/>
      <c r="BA68" s="807"/>
      <c r="BB68" s="807"/>
      <c r="BC68" s="807"/>
      <c r="BD68" s="807"/>
      <c r="BE68" s="807"/>
      <c r="BF68" s="807"/>
      <c r="BG68" s="807"/>
      <c r="BH68" s="807"/>
      <c r="BI68" s="807"/>
      <c r="BJ68" s="807"/>
      <c r="BK68" s="807"/>
      <c r="BL68" s="807"/>
      <c r="BM68" s="807"/>
      <c r="BN68" s="807"/>
      <c r="BO68" s="807"/>
      <c r="BP68" s="807"/>
      <c r="BQ68" s="807"/>
      <c r="BR68" s="807"/>
      <c r="BS68" s="807"/>
      <c r="BT68" s="807"/>
      <c r="BU68" s="807"/>
      <c r="BV68" s="807"/>
      <c r="BW68" s="807"/>
      <c r="BX68" s="807"/>
      <c r="BY68" s="807"/>
      <c r="BZ68" s="807"/>
      <c r="CA68" s="807"/>
      <c r="CB68" s="807"/>
      <c r="CC68" s="807"/>
      <c r="CD68" s="807"/>
      <c r="CE68" s="807"/>
      <c r="CF68" s="807"/>
      <c r="CG68" s="807"/>
      <c r="CH68" s="807"/>
      <c r="CI68" s="807"/>
      <c r="CJ68" s="807"/>
      <c r="CK68" s="807"/>
      <c r="CL68" s="807"/>
      <c r="CM68" s="807"/>
      <c r="CN68" s="807"/>
      <c r="CO68" s="807"/>
      <c r="CP68" s="807"/>
      <c r="CQ68" s="807"/>
      <c r="CR68" s="807"/>
      <c r="CS68" s="807"/>
      <c r="CT68" s="807"/>
      <c r="CU68" s="807"/>
      <c r="CV68" s="807"/>
      <c r="CW68" s="807"/>
      <c r="CX68" s="807"/>
      <c r="CY68" s="807"/>
      <c r="CZ68" s="807"/>
      <c r="DA68" s="807"/>
      <c r="DB68" s="807"/>
      <c r="DC68" s="807"/>
      <c r="DD68" s="807"/>
      <c r="DE68" s="807"/>
      <c r="DF68" s="807"/>
      <c r="DG68" s="807"/>
      <c r="DH68" s="807"/>
      <c r="DI68" s="807"/>
      <c r="DJ68" s="807"/>
      <c r="DK68" s="807"/>
      <c r="DL68" s="807"/>
      <c r="DM68" s="807"/>
      <c r="DN68" s="807"/>
      <c r="DO68" s="807"/>
      <c r="DP68" s="807"/>
      <c r="DQ68" s="807"/>
      <c r="DR68" s="807"/>
      <c r="DS68" s="807"/>
      <c r="DT68" s="807"/>
      <c r="DU68" s="807"/>
      <c r="DV68" s="807"/>
      <c r="DW68" s="807"/>
      <c r="DX68" s="807"/>
    </row>
    <row r="69" spans="2:128" x14ac:dyDescent="0.2">
      <c r="B69" s="809" t="s">
        <v>59</v>
      </c>
      <c r="C69" s="807" t="s">
        <v>563</v>
      </c>
      <c r="D69" s="807"/>
      <c r="E69" s="807"/>
      <c r="F69" s="807"/>
      <c r="G69" s="807"/>
      <c r="H69" s="807"/>
      <c r="I69" s="807"/>
      <c r="J69" s="807"/>
      <c r="K69" s="807"/>
      <c r="L69" s="807"/>
      <c r="M69" s="807"/>
      <c r="N69" s="807"/>
      <c r="O69" s="807"/>
      <c r="P69" s="807"/>
      <c r="Q69" s="807"/>
      <c r="R69" s="807"/>
      <c r="S69" s="807"/>
      <c r="T69" s="807"/>
      <c r="U69" s="807"/>
      <c r="V69" s="807"/>
      <c r="W69" s="807"/>
      <c r="X69" s="807"/>
      <c r="Y69" s="807"/>
      <c r="Z69" s="807"/>
      <c r="AA69" s="807"/>
      <c r="AB69" s="807"/>
      <c r="AC69" s="807"/>
      <c r="AD69" s="807"/>
      <c r="AE69" s="807"/>
      <c r="AF69" s="807"/>
      <c r="AG69" s="807"/>
      <c r="AH69" s="807"/>
      <c r="AI69" s="807"/>
      <c r="AJ69" s="807"/>
      <c r="AK69" s="807"/>
      <c r="AL69" s="807"/>
      <c r="AM69" s="807"/>
      <c r="AN69" s="807"/>
      <c r="AO69" s="807"/>
      <c r="AP69" s="807"/>
      <c r="AQ69" s="807"/>
      <c r="AR69" s="807"/>
      <c r="AS69" s="807"/>
      <c r="AT69" s="807"/>
      <c r="AU69" s="807"/>
      <c r="AV69" s="807"/>
      <c r="AW69" s="807"/>
      <c r="AX69" s="807"/>
      <c r="AY69" s="807"/>
      <c r="AZ69" s="807"/>
      <c r="BA69" s="807"/>
      <c r="BB69" s="807"/>
      <c r="BC69" s="807"/>
      <c r="BD69" s="807"/>
      <c r="BE69" s="807"/>
      <c r="BF69" s="807"/>
      <c r="BG69" s="807"/>
      <c r="BH69" s="807"/>
      <c r="BI69" s="807"/>
      <c r="BJ69" s="807"/>
      <c r="BK69" s="807"/>
      <c r="BL69" s="807"/>
      <c r="BM69" s="807"/>
      <c r="BN69" s="807"/>
      <c r="BO69" s="807"/>
      <c r="BP69" s="807"/>
      <c r="BQ69" s="807"/>
      <c r="BR69" s="807"/>
      <c r="BS69" s="807"/>
      <c r="BT69" s="807"/>
      <c r="BU69" s="807"/>
      <c r="BV69" s="807"/>
      <c r="BW69" s="807"/>
      <c r="BX69" s="807"/>
      <c r="BY69" s="807"/>
      <c r="BZ69" s="807"/>
      <c r="CA69" s="807"/>
      <c r="CB69" s="807"/>
      <c r="CC69" s="807"/>
      <c r="CD69" s="807"/>
      <c r="CE69" s="807"/>
      <c r="CF69" s="807"/>
      <c r="CG69" s="807"/>
      <c r="CH69" s="807"/>
      <c r="CI69" s="807"/>
      <c r="CJ69" s="807"/>
      <c r="CK69" s="807"/>
      <c r="CL69" s="807"/>
      <c r="CM69" s="807"/>
      <c r="CN69" s="807"/>
      <c r="CO69" s="807"/>
      <c r="CP69" s="807"/>
      <c r="CQ69" s="807"/>
      <c r="CR69" s="807"/>
      <c r="CS69" s="807"/>
      <c r="CT69" s="807"/>
      <c r="CU69" s="807"/>
      <c r="CV69" s="807"/>
      <c r="CW69" s="807"/>
      <c r="CX69" s="807"/>
      <c r="CY69" s="807"/>
      <c r="CZ69" s="807"/>
      <c r="DA69" s="807"/>
      <c r="DB69" s="807"/>
      <c r="DC69" s="807"/>
      <c r="DD69" s="807"/>
      <c r="DE69" s="807"/>
      <c r="DF69" s="807"/>
      <c r="DG69" s="807"/>
      <c r="DH69" s="807"/>
      <c r="DI69" s="807"/>
      <c r="DJ69" s="807"/>
      <c r="DK69" s="807"/>
      <c r="DL69" s="807"/>
      <c r="DM69" s="807"/>
      <c r="DN69" s="807"/>
      <c r="DO69" s="807"/>
      <c r="DP69" s="807"/>
      <c r="DQ69" s="807"/>
      <c r="DR69" s="807"/>
      <c r="DS69" s="807"/>
      <c r="DT69" s="807"/>
      <c r="DU69" s="807"/>
      <c r="DV69" s="807"/>
      <c r="DW69" s="807"/>
      <c r="DX69" s="807"/>
    </row>
    <row r="70" spans="2:128" x14ac:dyDescent="0.2">
      <c r="B70" s="809" t="s">
        <v>564</v>
      </c>
      <c r="C70" s="807" t="s">
        <v>565</v>
      </c>
      <c r="D70" s="807"/>
      <c r="E70" s="807"/>
      <c r="F70" s="807"/>
      <c r="G70" s="807"/>
      <c r="H70" s="807"/>
      <c r="I70" s="807"/>
      <c r="J70" s="807"/>
      <c r="K70" s="807"/>
      <c r="L70" s="807"/>
      <c r="M70" s="807"/>
      <c r="N70" s="807"/>
      <c r="O70" s="807"/>
      <c r="P70" s="807"/>
      <c r="Q70" s="807"/>
      <c r="R70" s="807"/>
      <c r="S70" s="807"/>
      <c r="T70" s="807"/>
      <c r="U70" s="807"/>
      <c r="V70" s="807"/>
      <c r="W70" s="807"/>
      <c r="X70" s="807"/>
      <c r="Y70" s="807"/>
      <c r="Z70" s="807"/>
      <c r="AA70" s="807"/>
      <c r="AB70" s="807"/>
      <c r="AC70" s="807"/>
      <c r="AD70" s="807"/>
      <c r="AE70" s="807"/>
      <c r="AF70" s="807"/>
      <c r="AG70" s="807"/>
      <c r="AH70" s="807"/>
      <c r="AI70" s="807"/>
      <c r="AJ70" s="807"/>
      <c r="AK70" s="807"/>
      <c r="AL70" s="807"/>
      <c r="AM70" s="807"/>
      <c r="AN70" s="807"/>
      <c r="AO70" s="807"/>
      <c r="AP70" s="807"/>
      <c r="AQ70" s="807"/>
      <c r="AR70" s="807"/>
      <c r="AS70" s="807"/>
      <c r="AT70" s="807"/>
      <c r="AU70" s="807"/>
      <c r="AV70" s="807"/>
      <c r="AW70" s="807"/>
      <c r="AX70" s="807"/>
      <c r="AY70" s="807"/>
      <c r="AZ70" s="807"/>
      <c r="BA70" s="807"/>
      <c r="BB70" s="807"/>
      <c r="BC70" s="807"/>
      <c r="BD70" s="807"/>
      <c r="BE70" s="807"/>
      <c r="BF70" s="807"/>
      <c r="BG70" s="807"/>
      <c r="BH70" s="807"/>
      <c r="BI70" s="807"/>
      <c r="BJ70" s="807"/>
      <c r="BK70" s="807"/>
      <c r="BL70" s="807"/>
      <c r="BM70" s="807"/>
      <c r="BN70" s="807"/>
      <c r="BO70" s="807"/>
      <c r="BP70" s="807"/>
      <c r="BQ70" s="807"/>
      <c r="BR70" s="807"/>
      <c r="BS70" s="807"/>
      <c r="BT70" s="807"/>
      <c r="BU70" s="807"/>
      <c r="BV70" s="807"/>
      <c r="BW70" s="807"/>
      <c r="BX70" s="807"/>
      <c r="BY70" s="807"/>
      <c r="BZ70" s="807"/>
      <c r="CA70" s="807"/>
      <c r="CB70" s="807"/>
      <c r="CC70" s="807"/>
      <c r="CD70" s="807"/>
      <c r="CE70" s="807"/>
      <c r="CF70" s="807"/>
      <c r="CG70" s="807"/>
      <c r="CH70" s="807"/>
      <c r="CI70" s="807"/>
      <c r="CJ70" s="807"/>
      <c r="CK70" s="807"/>
      <c r="CL70" s="807"/>
      <c r="CM70" s="807"/>
      <c r="CN70" s="807"/>
      <c r="CO70" s="807"/>
      <c r="CP70" s="807"/>
      <c r="CQ70" s="807"/>
      <c r="CR70" s="807"/>
      <c r="CS70" s="807"/>
      <c r="CT70" s="807"/>
      <c r="CU70" s="807"/>
      <c r="CV70" s="807"/>
      <c r="CW70" s="807"/>
      <c r="CX70" s="807"/>
      <c r="CY70" s="807"/>
      <c r="CZ70" s="807"/>
      <c r="DA70" s="807"/>
      <c r="DB70" s="807"/>
      <c r="DC70" s="807"/>
      <c r="DD70" s="807"/>
      <c r="DE70" s="807"/>
      <c r="DF70" s="807"/>
      <c r="DG70" s="807"/>
      <c r="DH70" s="807"/>
      <c r="DI70" s="807"/>
      <c r="DJ70" s="807"/>
      <c r="DK70" s="807"/>
      <c r="DL70" s="807"/>
      <c r="DM70" s="807"/>
      <c r="DN70" s="807"/>
      <c r="DO70" s="807"/>
      <c r="DP70" s="807"/>
      <c r="DQ70" s="807"/>
      <c r="DR70" s="807"/>
      <c r="DS70" s="807"/>
      <c r="DT70" s="807"/>
      <c r="DU70" s="807"/>
      <c r="DV70" s="807"/>
      <c r="DW70" s="807"/>
      <c r="DX70" s="807"/>
    </row>
    <row r="71" spans="2:128" x14ac:dyDescent="0.2">
      <c r="B71" s="809" t="s">
        <v>566</v>
      </c>
      <c r="C71" s="807" t="s">
        <v>567</v>
      </c>
      <c r="D71" s="807"/>
      <c r="E71" s="807"/>
      <c r="F71" s="807"/>
      <c r="G71" s="807"/>
      <c r="H71" s="807"/>
      <c r="I71" s="807"/>
      <c r="J71" s="807"/>
      <c r="K71" s="807"/>
      <c r="L71" s="807"/>
      <c r="M71" s="807"/>
      <c r="N71" s="807"/>
      <c r="O71" s="807"/>
      <c r="P71" s="807"/>
      <c r="Q71" s="807"/>
      <c r="R71" s="807"/>
      <c r="S71" s="807"/>
      <c r="T71" s="807"/>
      <c r="U71" s="807"/>
      <c r="V71" s="807"/>
      <c r="W71" s="807"/>
      <c r="X71" s="807"/>
      <c r="Y71" s="807"/>
      <c r="Z71" s="807"/>
      <c r="AA71" s="807"/>
      <c r="AB71" s="807"/>
      <c r="AC71" s="807"/>
      <c r="AD71" s="807"/>
      <c r="AE71" s="807"/>
      <c r="AF71" s="807"/>
      <c r="AG71" s="807"/>
      <c r="AH71" s="807"/>
      <c r="AI71" s="807"/>
      <c r="AJ71" s="807"/>
      <c r="AK71" s="807"/>
      <c r="AL71" s="807"/>
      <c r="AM71" s="807"/>
      <c r="AN71" s="807"/>
      <c r="AO71" s="807"/>
      <c r="AP71" s="807"/>
      <c r="AQ71" s="807"/>
      <c r="AR71" s="807"/>
      <c r="AS71" s="807"/>
      <c r="AT71" s="807"/>
      <c r="AU71" s="807"/>
      <c r="AV71" s="807"/>
      <c r="AW71" s="807"/>
      <c r="AX71" s="807"/>
      <c r="AY71" s="807"/>
      <c r="AZ71" s="807"/>
      <c r="BA71" s="807"/>
      <c r="BB71" s="807"/>
      <c r="BC71" s="807"/>
      <c r="BD71" s="807"/>
      <c r="BE71" s="807"/>
      <c r="BF71" s="807"/>
      <c r="BG71" s="807"/>
      <c r="BH71" s="807"/>
      <c r="BI71" s="807"/>
      <c r="BJ71" s="807"/>
      <c r="BK71" s="807"/>
      <c r="BL71" s="807"/>
      <c r="BM71" s="807"/>
      <c r="BN71" s="807"/>
      <c r="BO71" s="807"/>
      <c r="BP71" s="807"/>
      <c r="BQ71" s="807"/>
      <c r="BR71" s="807"/>
      <c r="BS71" s="807"/>
      <c r="BT71" s="807"/>
      <c r="BU71" s="807"/>
      <c r="BV71" s="807"/>
      <c r="BW71" s="807"/>
      <c r="BX71" s="807"/>
      <c r="BY71" s="807"/>
      <c r="BZ71" s="807"/>
      <c r="CA71" s="807"/>
      <c r="CB71" s="807"/>
      <c r="CC71" s="807"/>
      <c r="CD71" s="807"/>
      <c r="CE71" s="807"/>
      <c r="CF71" s="807"/>
      <c r="CG71" s="807"/>
      <c r="CH71" s="807"/>
      <c r="CI71" s="807"/>
      <c r="CJ71" s="807"/>
      <c r="CK71" s="807"/>
      <c r="CL71" s="807"/>
      <c r="CM71" s="807"/>
      <c r="CN71" s="807"/>
      <c r="CO71" s="807"/>
      <c r="CP71" s="807"/>
      <c r="CQ71" s="807"/>
      <c r="CR71" s="807"/>
      <c r="CS71" s="807"/>
      <c r="CT71" s="807"/>
      <c r="CU71" s="807"/>
      <c r="CV71" s="807"/>
      <c r="CW71" s="807"/>
      <c r="CX71" s="807"/>
      <c r="CY71" s="807"/>
      <c r="CZ71" s="807"/>
      <c r="DA71" s="807"/>
      <c r="DB71" s="807"/>
      <c r="DC71" s="807"/>
      <c r="DD71" s="807"/>
      <c r="DE71" s="807"/>
      <c r="DF71" s="807"/>
      <c r="DG71" s="807"/>
      <c r="DH71" s="807"/>
      <c r="DI71" s="807"/>
      <c r="DJ71" s="807"/>
      <c r="DK71" s="807"/>
      <c r="DL71" s="807"/>
      <c r="DM71" s="807"/>
      <c r="DN71" s="807"/>
      <c r="DO71" s="807"/>
      <c r="DP71" s="807"/>
      <c r="DQ71" s="807"/>
      <c r="DR71" s="807"/>
      <c r="DS71" s="807"/>
      <c r="DT71" s="807"/>
      <c r="DU71" s="807"/>
      <c r="DV71" s="807"/>
      <c r="DW71" s="807"/>
      <c r="DX71" s="807"/>
    </row>
    <row r="72" spans="2:128" x14ac:dyDescent="0.2">
      <c r="B72" s="809" t="s">
        <v>568</v>
      </c>
      <c r="C72" s="807"/>
      <c r="D72" s="807"/>
      <c r="E72" s="807"/>
      <c r="F72" s="807"/>
      <c r="G72" s="807"/>
      <c r="H72" s="807"/>
      <c r="I72" s="807"/>
      <c r="J72" s="807"/>
      <c r="K72" s="807"/>
      <c r="L72" s="807"/>
      <c r="M72" s="807"/>
      <c r="N72" s="807"/>
      <c r="O72" s="807"/>
      <c r="P72" s="807"/>
      <c r="Q72" s="807"/>
      <c r="R72" s="807"/>
      <c r="S72" s="807"/>
      <c r="T72" s="807"/>
      <c r="U72" s="807"/>
      <c r="V72" s="807"/>
      <c r="W72" s="807"/>
      <c r="X72" s="807"/>
      <c r="Y72" s="807"/>
      <c r="Z72" s="807"/>
      <c r="AA72" s="807"/>
      <c r="AB72" s="807"/>
      <c r="AC72" s="807"/>
      <c r="AD72" s="807"/>
      <c r="AE72" s="807"/>
      <c r="AF72" s="807"/>
      <c r="AG72" s="807"/>
      <c r="AH72" s="807"/>
      <c r="AI72" s="807"/>
      <c r="AJ72" s="807"/>
      <c r="AK72" s="807"/>
      <c r="AL72" s="807"/>
      <c r="AM72" s="807"/>
      <c r="AN72" s="807"/>
      <c r="AO72" s="807"/>
      <c r="AP72" s="807"/>
      <c r="AQ72" s="807"/>
      <c r="AR72" s="807"/>
      <c r="AS72" s="807"/>
      <c r="AT72" s="807"/>
      <c r="AU72" s="807"/>
      <c r="AV72" s="807"/>
      <c r="AW72" s="807"/>
      <c r="AX72" s="807"/>
      <c r="AY72" s="807"/>
      <c r="AZ72" s="807"/>
      <c r="BA72" s="807"/>
      <c r="BB72" s="807"/>
      <c r="BC72" s="807"/>
      <c r="BD72" s="807"/>
      <c r="BE72" s="807"/>
      <c r="BF72" s="807"/>
      <c r="BG72" s="807"/>
      <c r="BH72" s="807"/>
      <c r="BI72" s="807"/>
      <c r="BJ72" s="807"/>
      <c r="BK72" s="807"/>
      <c r="BL72" s="807"/>
      <c r="BM72" s="807"/>
      <c r="BN72" s="807"/>
      <c r="BO72" s="807"/>
      <c r="BP72" s="807"/>
      <c r="BQ72" s="807"/>
      <c r="BR72" s="807"/>
      <c r="BS72" s="807"/>
      <c r="BT72" s="807"/>
      <c r="BU72" s="807"/>
      <c r="BV72" s="807"/>
      <c r="BW72" s="807"/>
      <c r="BX72" s="807"/>
      <c r="BY72" s="807"/>
      <c r="BZ72" s="807"/>
      <c r="CA72" s="807"/>
      <c r="CB72" s="807"/>
      <c r="CC72" s="807"/>
      <c r="CD72" s="807"/>
      <c r="CE72" s="807"/>
      <c r="CF72" s="807"/>
      <c r="CG72" s="807"/>
      <c r="CH72" s="807"/>
      <c r="CI72" s="807"/>
      <c r="CJ72" s="807"/>
      <c r="CK72" s="807"/>
      <c r="CL72" s="807"/>
      <c r="CM72" s="807"/>
      <c r="CN72" s="807"/>
      <c r="CO72" s="807"/>
      <c r="CP72" s="807"/>
      <c r="CQ72" s="807"/>
      <c r="CR72" s="807"/>
      <c r="CS72" s="807"/>
      <c r="CT72" s="807"/>
      <c r="CU72" s="807"/>
      <c r="CV72" s="807"/>
      <c r="CW72" s="807"/>
      <c r="CX72" s="807"/>
      <c r="CY72" s="807"/>
      <c r="CZ72" s="807"/>
      <c r="DA72" s="807"/>
      <c r="DB72" s="807"/>
      <c r="DC72" s="807"/>
      <c r="DD72" s="807"/>
      <c r="DE72" s="807"/>
      <c r="DF72" s="807"/>
      <c r="DG72" s="807"/>
      <c r="DH72" s="807"/>
      <c r="DI72" s="807"/>
      <c r="DJ72" s="807"/>
      <c r="DK72" s="807"/>
      <c r="DL72" s="807"/>
      <c r="DM72" s="807"/>
      <c r="DN72" s="807"/>
      <c r="DO72" s="807"/>
      <c r="DP72" s="807"/>
      <c r="DQ72" s="807"/>
      <c r="DR72" s="807"/>
      <c r="DS72" s="807"/>
      <c r="DT72" s="807"/>
      <c r="DU72" s="807"/>
      <c r="DV72" s="807"/>
      <c r="DW72" s="807"/>
      <c r="DX72" s="807"/>
    </row>
    <row r="73" spans="2:128" x14ac:dyDescent="0.2">
      <c r="B73" s="809" t="s">
        <v>60</v>
      </c>
      <c r="C73" s="807"/>
      <c r="D73" s="807"/>
      <c r="E73" s="807"/>
      <c r="F73" s="807"/>
      <c r="G73" s="807"/>
      <c r="H73" s="807"/>
      <c r="I73" s="807"/>
      <c r="J73" s="807"/>
      <c r="K73" s="807"/>
      <c r="L73" s="807"/>
      <c r="M73" s="807"/>
      <c r="N73" s="807"/>
      <c r="O73" s="807"/>
      <c r="P73" s="807"/>
      <c r="Q73" s="807"/>
      <c r="R73" s="807"/>
      <c r="S73" s="807"/>
      <c r="T73" s="807"/>
      <c r="U73" s="807"/>
      <c r="V73" s="807"/>
      <c r="W73" s="807"/>
      <c r="X73" s="807"/>
      <c r="Y73" s="807"/>
      <c r="Z73" s="807"/>
      <c r="AA73" s="807"/>
      <c r="AB73" s="807"/>
      <c r="AC73" s="807"/>
      <c r="AD73" s="807"/>
      <c r="AE73" s="807"/>
      <c r="AF73" s="807"/>
      <c r="AG73" s="807"/>
      <c r="AH73" s="807"/>
      <c r="AI73" s="807"/>
      <c r="AJ73" s="807"/>
      <c r="AK73" s="807"/>
      <c r="AL73" s="807"/>
      <c r="AM73" s="807"/>
      <c r="AN73" s="807"/>
      <c r="AO73" s="807"/>
      <c r="AP73" s="807"/>
      <c r="AQ73" s="807"/>
      <c r="AR73" s="807"/>
      <c r="AS73" s="807"/>
      <c r="AT73" s="807"/>
      <c r="AU73" s="807"/>
      <c r="AV73" s="807"/>
      <c r="AW73" s="807"/>
      <c r="AX73" s="807"/>
      <c r="AY73" s="807"/>
      <c r="AZ73" s="807"/>
      <c r="BA73" s="807"/>
      <c r="BB73" s="807"/>
      <c r="BC73" s="807"/>
      <c r="BD73" s="807"/>
      <c r="BE73" s="807"/>
      <c r="BF73" s="807"/>
      <c r="BG73" s="807"/>
      <c r="BH73" s="807"/>
      <c r="BI73" s="807"/>
      <c r="BJ73" s="807"/>
      <c r="BK73" s="807"/>
      <c r="BL73" s="807"/>
      <c r="BM73" s="807"/>
      <c r="BN73" s="807"/>
      <c r="BO73" s="807"/>
      <c r="BP73" s="807"/>
      <c r="BQ73" s="807"/>
      <c r="BR73" s="807"/>
      <c r="BS73" s="807"/>
      <c r="BT73" s="807"/>
      <c r="BU73" s="807"/>
      <c r="BV73" s="807"/>
      <c r="BW73" s="807"/>
      <c r="BX73" s="807"/>
      <c r="BY73" s="807"/>
      <c r="BZ73" s="807"/>
      <c r="CA73" s="807"/>
      <c r="CB73" s="807"/>
      <c r="CC73" s="807"/>
      <c r="CD73" s="807"/>
      <c r="CE73" s="807"/>
      <c r="CF73" s="807"/>
      <c r="CG73" s="807"/>
      <c r="CH73" s="807"/>
      <c r="CI73" s="807"/>
      <c r="CJ73" s="807"/>
      <c r="CK73" s="807"/>
      <c r="CL73" s="807"/>
      <c r="CM73" s="807"/>
      <c r="CN73" s="807"/>
      <c r="CO73" s="807"/>
      <c r="CP73" s="807"/>
      <c r="CQ73" s="807"/>
      <c r="CR73" s="807"/>
      <c r="CS73" s="807"/>
      <c r="CT73" s="807"/>
      <c r="CU73" s="807"/>
      <c r="CV73" s="807"/>
      <c r="CW73" s="807"/>
      <c r="CX73" s="807"/>
      <c r="CY73" s="807"/>
      <c r="CZ73" s="807"/>
      <c r="DA73" s="807"/>
      <c r="DB73" s="807"/>
      <c r="DC73" s="807"/>
      <c r="DD73" s="807"/>
      <c r="DE73" s="807"/>
      <c r="DF73" s="807"/>
      <c r="DG73" s="807"/>
      <c r="DH73" s="807"/>
      <c r="DI73" s="807"/>
      <c r="DJ73" s="807"/>
      <c r="DK73" s="807"/>
      <c r="DL73" s="807"/>
      <c r="DM73" s="807"/>
      <c r="DN73" s="807"/>
      <c r="DO73" s="807"/>
      <c r="DP73" s="807"/>
      <c r="DQ73" s="807"/>
      <c r="DR73" s="807"/>
      <c r="DS73" s="807"/>
      <c r="DT73" s="807"/>
      <c r="DU73" s="807"/>
      <c r="DV73" s="807"/>
      <c r="DW73" s="807"/>
      <c r="DX73" s="807"/>
    </row>
    <row r="74" spans="2:128" x14ac:dyDescent="0.2">
      <c r="B74" s="809" t="s">
        <v>61</v>
      </c>
      <c r="C74" s="807" t="s">
        <v>569</v>
      </c>
      <c r="D74" s="807"/>
      <c r="E74" s="807"/>
      <c r="F74" s="807"/>
      <c r="G74" s="807"/>
      <c r="H74" s="807"/>
      <c r="I74" s="807"/>
      <c r="J74" s="807"/>
      <c r="K74" s="807"/>
      <c r="L74" s="807"/>
      <c r="M74" s="807"/>
      <c r="N74" s="807"/>
      <c r="O74" s="807"/>
      <c r="P74" s="807"/>
      <c r="Q74" s="807"/>
      <c r="R74" s="807"/>
      <c r="S74" s="807"/>
      <c r="T74" s="807"/>
      <c r="U74" s="807"/>
      <c r="V74" s="807"/>
      <c r="W74" s="807"/>
      <c r="X74" s="807"/>
      <c r="Y74" s="807"/>
      <c r="Z74" s="807"/>
      <c r="AA74" s="807"/>
      <c r="AB74" s="807"/>
      <c r="AC74" s="807"/>
      <c r="AD74" s="807"/>
      <c r="AE74" s="807"/>
      <c r="AF74" s="807"/>
      <c r="AG74" s="807"/>
      <c r="AH74" s="807"/>
      <c r="AI74" s="807"/>
      <c r="AJ74" s="807"/>
      <c r="AK74" s="807"/>
      <c r="AL74" s="807"/>
      <c r="AM74" s="807"/>
      <c r="AN74" s="807"/>
      <c r="AO74" s="807"/>
      <c r="AP74" s="807"/>
      <c r="AQ74" s="807"/>
      <c r="AR74" s="807"/>
      <c r="AS74" s="807"/>
      <c r="AT74" s="807"/>
      <c r="AU74" s="807"/>
      <c r="AV74" s="807"/>
      <c r="AW74" s="807"/>
      <c r="AX74" s="807"/>
      <c r="AY74" s="807"/>
      <c r="AZ74" s="807"/>
      <c r="BA74" s="807"/>
      <c r="BB74" s="807"/>
      <c r="BC74" s="807"/>
      <c r="BD74" s="807"/>
      <c r="BE74" s="807"/>
      <c r="BF74" s="807"/>
      <c r="BG74" s="807"/>
      <c r="BH74" s="807"/>
      <c r="BI74" s="807"/>
      <c r="BJ74" s="807"/>
      <c r="BK74" s="807"/>
      <c r="BL74" s="807"/>
      <c r="BM74" s="807"/>
      <c r="BN74" s="807"/>
      <c r="BO74" s="807"/>
      <c r="BP74" s="807"/>
      <c r="BQ74" s="807"/>
      <c r="BR74" s="807"/>
      <c r="BS74" s="807"/>
      <c r="BT74" s="807"/>
      <c r="BU74" s="807"/>
      <c r="BV74" s="807"/>
      <c r="BW74" s="807"/>
      <c r="BX74" s="807"/>
      <c r="BY74" s="807"/>
      <c r="BZ74" s="807"/>
      <c r="CA74" s="807"/>
      <c r="CB74" s="807"/>
      <c r="CC74" s="807"/>
      <c r="CD74" s="807"/>
      <c r="CE74" s="807"/>
      <c r="CF74" s="807"/>
      <c r="CG74" s="807"/>
      <c r="CH74" s="807"/>
      <c r="CI74" s="807"/>
      <c r="CJ74" s="807"/>
      <c r="CK74" s="807"/>
      <c r="CL74" s="807"/>
      <c r="CM74" s="807"/>
      <c r="CN74" s="807"/>
      <c r="CO74" s="807"/>
      <c r="CP74" s="807"/>
      <c r="CQ74" s="807"/>
      <c r="CR74" s="807"/>
      <c r="CS74" s="807"/>
      <c r="CT74" s="807"/>
      <c r="CU74" s="807"/>
      <c r="CV74" s="807"/>
      <c r="CW74" s="807"/>
      <c r="CX74" s="807"/>
      <c r="CY74" s="807"/>
      <c r="CZ74" s="807"/>
      <c r="DA74" s="807"/>
      <c r="DB74" s="807"/>
      <c r="DC74" s="807"/>
      <c r="DD74" s="807"/>
      <c r="DE74" s="807"/>
      <c r="DF74" s="807"/>
      <c r="DG74" s="807"/>
      <c r="DH74" s="807"/>
      <c r="DI74" s="807"/>
      <c r="DJ74" s="807"/>
      <c r="DK74" s="807"/>
      <c r="DL74" s="807"/>
      <c r="DM74" s="807"/>
      <c r="DN74" s="807"/>
      <c r="DO74" s="807"/>
      <c r="DP74" s="807"/>
      <c r="DQ74" s="807"/>
      <c r="DR74" s="807"/>
      <c r="DS74" s="807"/>
      <c r="DT74" s="807"/>
      <c r="DU74" s="807"/>
      <c r="DV74" s="807"/>
      <c r="DW74" s="807"/>
      <c r="DX74" s="807"/>
    </row>
    <row r="75" spans="2:128" x14ac:dyDescent="0.2">
      <c r="B75" s="809" t="s">
        <v>62</v>
      </c>
      <c r="C75" s="807" t="s">
        <v>491</v>
      </c>
      <c r="D75" s="807"/>
      <c r="E75" s="807"/>
      <c r="F75" s="807"/>
      <c r="G75" s="807"/>
      <c r="H75" s="807"/>
      <c r="I75" s="807"/>
      <c r="J75" s="807"/>
      <c r="K75" s="807"/>
      <c r="L75" s="807"/>
      <c r="M75" s="807"/>
      <c r="N75" s="807"/>
      <c r="O75" s="807"/>
      <c r="P75" s="807"/>
      <c r="Q75" s="807"/>
      <c r="R75" s="807"/>
      <c r="S75" s="807"/>
      <c r="T75" s="807"/>
      <c r="U75" s="807"/>
      <c r="V75" s="807"/>
      <c r="W75" s="807"/>
      <c r="X75" s="807"/>
      <c r="Y75" s="807"/>
      <c r="Z75" s="807"/>
      <c r="AA75" s="807"/>
      <c r="AB75" s="807"/>
      <c r="AC75" s="807"/>
      <c r="AD75" s="807"/>
      <c r="AE75" s="807"/>
      <c r="AF75" s="807"/>
      <c r="AG75" s="807"/>
      <c r="AH75" s="807"/>
      <c r="AI75" s="807"/>
      <c r="AJ75" s="807"/>
      <c r="AK75" s="807"/>
      <c r="AL75" s="807"/>
      <c r="AM75" s="807"/>
      <c r="AN75" s="807"/>
      <c r="AO75" s="807"/>
      <c r="AP75" s="807"/>
      <c r="AQ75" s="807"/>
      <c r="AR75" s="807"/>
      <c r="AS75" s="807"/>
      <c r="AT75" s="807"/>
      <c r="AU75" s="807"/>
      <c r="AV75" s="807"/>
      <c r="AW75" s="807"/>
      <c r="AX75" s="807"/>
      <c r="AY75" s="807"/>
      <c r="AZ75" s="807"/>
      <c r="BA75" s="807"/>
      <c r="BB75" s="807"/>
      <c r="BC75" s="807"/>
      <c r="BD75" s="807"/>
      <c r="BE75" s="807"/>
      <c r="BF75" s="807"/>
      <c r="BG75" s="807"/>
      <c r="BH75" s="807"/>
      <c r="BI75" s="807"/>
      <c r="BJ75" s="807"/>
      <c r="BK75" s="807"/>
      <c r="BL75" s="807"/>
      <c r="BM75" s="807"/>
      <c r="BN75" s="807"/>
      <c r="BO75" s="807"/>
      <c r="BP75" s="807"/>
      <c r="BQ75" s="807"/>
      <c r="BR75" s="807"/>
      <c r="BS75" s="807"/>
      <c r="BT75" s="807"/>
      <c r="BU75" s="807"/>
      <c r="BV75" s="807"/>
      <c r="BW75" s="807"/>
      <c r="BX75" s="807"/>
      <c r="BY75" s="807"/>
      <c r="BZ75" s="807"/>
      <c r="CA75" s="807"/>
      <c r="CB75" s="807"/>
      <c r="CC75" s="807"/>
      <c r="CD75" s="807"/>
      <c r="CE75" s="807"/>
      <c r="CF75" s="807"/>
      <c r="CG75" s="807"/>
      <c r="CH75" s="807"/>
      <c r="CI75" s="807"/>
      <c r="CJ75" s="807"/>
      <c r="CK75" s="807"/>
      <c r="CL75" s="807"/>
      <c r="CM75" s="807"/>
      <c r="CN75" s="807"/>
      <c r="CO75" s="807"/>
      <c r="CP75" s="807"/>
      <c r="CQ75" s="807"/>
      <c r="CR75" s="807"/>
      <c r="CS75" s="807"/>
      <c r="CT75" s="807"/>
      <c r="CU75" s="807"/>
      <c r="CV75" s="807"/>
      <c r="CW75" s="807"/>
      <c r="CX75" s="807"/>
      <c r="CY75" s="807"/>
      <c r="CZ75" s="807"/>
      <c r="DA75" s="807"/>
      <c r="DB75" s="807"/>
      <c r="DC75" s="807"/>
      <c r="DD75" s="807"/>
      <c r="DE75" s="807"/>
      <c r="DF75" s="807"/>
      <c r="DG75" s="807"/>
      <c r="DH75" s="807"/>
      <c r="DI75" s="807"/>
      <c r="DJ75" s="807"/>
      <c r="DK75" s="807"/>
      <c r="DL75" s="807"/>
      <c r="DM75" s="807"/>
      <c r="DN75" s="807"/>
      <c r="DO75" s="807"/>
      <c r="DP75" s="807"/>
      <c r="DQ75" s="807"/>
      <c r="DR75" s="807"/>
      <c r="DS75" s="807"/>
      <c r="DT75" s="807"/>
      <c r="DU75" s="807"/>
      <c r="DV75" s="807"/>
      <c r="DW75" s="807"/>
      <c r="DX75" s="807"/>
    </row>
    <row r="76" spans="2:128" x14ac:dyDescent="0.2">
      <c r="B76" s="809" t="s">
        <v>63</v>
      </c>
      <c r="C76" s="807" t="s">
        <v>570</v>
      </c>
      <c r="D76" s="807"/>
      <c r="E76" s="807"/>
      <c r="F76" s="807"/>
      <c r="G76" s="807"/>
      <c r="H76" s="807"/>
      <c r="I76" s="807"/>
      <c r="J76" s="807"/>
      <c r="K76" s="807"/>
      <c r="L76" s="807"/>
      <c r="M76" s="807"/>
      <c r="N76" s="807"/>
      <c r="O76" s="807"/>
      <c r="P76" s="807"/>
      <c r="Q76" s="807"/>
      <c r="R76" s="807"/>
      <c r="S76" s="807"/>
      <c r="T76" s="807"/>
      <c r="U76" s="807"/>
      <c r="V76" s="807"/>
      <c r="W76" s="807"/>
      <c r="X76" s="807"/>
      <c r="Y76" s="807"/>
      <c r="Z76" s="807"/>
      <c r="AA76" s="807"/>
      <c r="AB76" s="807"/>
      <c r="AC76" s="807"/>
      <c r="AD76" s="807"/>
      <c r="AE76" s="807"/>
      <c r="AF76" s="807"/>
      <c r="AG76" s="807"/>
      <c r="AH76" s="807"/>
      <c r="AI76" s="807"/>
      <c r="AJ76" s="807"/>
      <c r="AK76" s="807"/>
      <c r="AL76" s="807"/>
      <c r="AM76" s="807"/>
      <c r="AN76" s="807"/>
      <c r="AO76" s="807"/>
      <c r="AP76" s="807"/>
      <c r="AQ76" s="807"/>
      <c r="AR76" s="807"/>
      <c r="AS76" s="807"/>
      <c r="AT76" s="807"/>
      <c r="AU76" s="807"/>
      <c r="AV76" s="807"/>
      <c r="AW76" s="807"/>
      <c r="AX76" s="807"/>
      <c r="AY76" s="807"/>
      <c r="AZ76" s="807"/>
      <c r="BA76" s="807"/>
      <c r="BB76" s="807"/>
      <c r="BC76" s="807"/>
      <c r="BD76" s="807"/>
      <c r="BE76" s="807"/>
      <c r="BF76" s="807"/>
      <c r="BG76" s="807"/>
      <c r="BH76" s="807"/>
      <c r="BI76" s="807"/>
      <c r="BJ76" s="807"/>
      <c r="BK76" s="807"/>
      <c r="BL76" s="807"/>
      <c r="BM76" s="807"/>
      <c r="BN76" s="807"/>
      <c r="BO76" s="807"/>
      <c r="BP76" s="807"/>
      <c r="BQ76" s="807"/>
      <c r="BR76" s="807"/>
      <c r="BS76" s="807"/>
      <c r="BT76" s="807"/>
      <c r="BU76" s="807"/>
      <c r="BV76" s="807"/>
      <c r="BW76" s="807"/>
      <c r="BX76" s="807"/>
      <c r="BY76" s="807"/>
      <c r="BZ76" s="807"/>
      <c r="CA76" s="807"/>
      <c r="CB76" s="807"/>
      <c r="CC76" s="807"/>
      <c r="CD76" s="807"/>
      <c r="CE76" s="807"/>
      <c r="CF76" s="807"/>
      <c r="CG76" s="807"/>
      <c r="CH76" s="807"/>
      <c r="CI76" s="807"/>
      <c r="CJ76" s="807"/>
      <c r="CK76" s="807"/>
      <c r="CL76" s="807"/>
      <c r="CM76" s="807"/>
      <c r="CN76" s="807"/>
      <c r="CO76" s="807"/>
      <c r="CP76" s="807"/>
      <c r="CQ76" s="807"/>
      <c r="CR76" s="807"/>
      <c r="CS76" s="807"/>
      <c r="CT76" s="807"/>
      <c r="CU76" s="807"/>
      <c r="CV76" s="807"/>
      <c r="CW76" s="807"/>
      <c r="CX76" s="807"/>
      <c r="CY76" s="807"/>
      <c r="CZ76" s="807"/>
      <c r="DA76" s="807"/>
      <c r="DB76" s="807"/>
      <c r="DC76" s="807"/>
      <c r="DD76" s="807"/>
      <c r="DE76" s="807"/>
      <c r="DF76" s="807"/>
      <c r="DG76" s="807"/>
      <c r="DH76" s="807"/>
      <c r="DI76" s="807"/>
      <c r="DJ76" s="807"/>
      <c r="DK76" s="807"/>
      <c r="DL76" s="807"/>
      <c r="DM76" s="807"/>
      <c r="DN76" s="807"/>
      <c r="DO76" s="807"/>
      <c r="DP76" s="807"/>
      <c r="DQ76" s="807"/>
      <c r="DR76" s="807"/>
      <c r="DS76" s="807"/>
      <c r="DT76" s="807"/>
      <c r="DU76" s="807"/>
      <c r="DV76" s="807"/>
      <c r="DW76" s="807"/>
      <c r="DX76" s="807"/>
    </row>
    <row r="77" spans="2:128" x14ac:dyDescent="0.2">
      <c r="B77" s="809" t="s">
        <v>64</v>
      </c>
      <c r="C77" s="807" t="s">
        <v>571</v>
      </c>
      <c r="D77" s="807"/>
      <c r="E77" s="807"/>
      <c r="F77" s="807"/>
      <c r="G77" s="807"/>
      <c r="H77" s="807"/>
      <c r="I77" s="807"/>
      <c r="J77" s="807"/>
      <c r="K77" s="807"/>
      <c r="L77" s="807"/>
      <c r="M77" s="807"/>
      <c r="N77" s="807"/>
      <c r="O77" s="807"/>
      <c r="P77" s="807"/>
      <c r="Q77" s="807"/>
      <c r="R77" s="807"/>
      <c r="S77" s="807"/>
      <c r="T77" s="807"/>
      <c r="U77" s="807"/>
      <c r="V77" s="807"/>
      <c r="W77" s="807"/>
      <c r="X77" s="807"/>
      <c r="Y77" s="807"/>
      <c r="Z77" s="807"/>
      <c r="AA77" s="807"/>
      <c r="AB77" s="807"/>
      <c r="AC77" s="807"/>
      <c r="AD77" s="807"/>
      <c r="AE77" s="807"/>
      <c r="AF77" s="807"/>
      <c r="AG77" s="807"/>
      <c r="AH77" s="807"/>
      <c r="AI77" s="807"/>
      <c r="AJ77" s="807"/>
      <c r="AK77" s="807"/>
      <c r="AL77" s="807"/>
      <c r="AM77" s="807"/>
      <c r="AN77" s="807"/>
      <c r="AO77" s="807"/>
      <c r="AP77" s="807"/>
      <c r="AQ77" s="807"/>
      <c r="AR77" s="807"/>
      <c r="AS77" s="807"/>
      <c r="AT77" s="807"/>
      <c r="AU77" s="807"/>
      <c r="AV77" s="807"/>
      <c r="AW77" s="807"/>
      <c r="AX77" s="807"/>
      <c r="AY77" s="807"/>
      <c r="AZ77" s="807"/>
      <c r="BA77" s="807"/>
      <c r="BB77" s="807"/>
      <c r="BC77" s="807"/>
      <c r="BD77" s="807"/>
      <c r="BE77" s="807"/>
      <c r="BF77" s="807"/>
      <c r="BG77" s="807"/>
      <c r="BH77" s="807"/>
      <c r="BI77" s="807"/>
      <c r="BJ77" s="807"/>
      <c r="BK77" s="807"/>
      <c r="BL77" s="807"/>
      <c r="BM77" s="807"/>
      <c r="BN77" s="807"/>
      <c r="BO77" s="807"/>
      <c r="BP77" s="807"/>
      <c r="BQ77" s="807"/>
      <c r="BR77" s="807"/>
      <c r="BS77" s="807"/>
      <c r="BT77" s="807"/>
      <c r="BU77" s="807"/>
      <c r="BV77" s="807"/>
      <c r="BW77" s="807"/>
      <c r="BX77" s="807"/>
      <c r="BY77" s="807"/>
      <c r="BZ77" s="807"/>
      <c r="CA77" s="807"/>
      <c r="CB77" s="807"/>
      <c r="CC77" s="807"/>
      <c r="CD77" s="807"/>
      <c r="CE77" s="807"/>
      <c r="CF77" s="807"/>
      <c r="CG77" s="807"/>
      <c r="CH77" s="807"/>
      <c r="CI77" s="807"/>
      <c r="CJ77" s="807"/>
      <c r="CK77" s="807"/>
      <c r="CL77" s="807"/>
      <c r="CM77" s="807"/>
      <c r="CN77" s="807"/>
      <c r="CO77" s="807"/>
      <c r="CP77" s="807"/>
      <c r="CQ77" s="807"/>
      <c r="CR77" s="807"/>
      <c r="CS77" s="807"/>
      <c r="CT77" s="807"/>
      <c r="CU77" s="807"/>
      <c r="CV77" s="807"/>
      <c r="CW77" s="807"/>
      <c r="CX77" s="807"/>
      <c r="CY77" s="807"/>
      <c r="CZ77" s="807"/>
      <c r="DA77" s="807"/>
      <c r="DB77" s="807"/>
      <c r="DC77" s="807"/>
      <c r="DD77" s="807"/>
      <c r="DE77" s="807"/>
      <c r="DF77" s="807"/>
      <c r="DG77" s="807"/>
      <c r="DH77" s="807"/>
      <c r="DI77" s="807"/>
      <c r="DJ77" s="807"/>
      <c r="DK77" s="807"/>
      <c r="DL77" s="807"/>
      <c r="DM77" s="807"/>
      <c r="DN77" s="807"/>
      <c r="DO77" s="807"/>
      <c r="DP77" s="807"/>
      <c r="DQ77" s="807"/>
      <c r="DR77" s="807"/>
      <c r="DS77" s="807"/>
      <c r="DT77" s="807"/>
      <c r="DU77" s="807"/>
      <c r="DV77" s="807"/>
      <c r="DW77" s="807"/>
      <c r="DX77" s="807"/>
    </row>
    <row r="78" spans="2:128" x14ac:dyDescent="0.2">
      <c r="B78" s="809" t="s">
        <v>65</v>
      </c>
      <c r="C78" s="807" t="s">
        <v>572</v>
      </c>
      <c r="D78" s="807"/>
      <c r="E78" s="807"/>
      <c r="F78" s="807"/>
      <c r="G78" s="807"/>
      <c r="H78" s="807"/>
      <c r="I78" s="807"/>
      <c r="J78" s="807"/>
      <c r="K78" s="807"/>
      <c r="L78" s="807"/>
      <c r="M78" s="807"/>
      <c r="N78" s="807"/>
      <c r="O78" s="807"/>
      <c r="P78" s="807"/>
      <c r="Q78" s="807"/>
      <c r="R78" s="807"/>
      <c r="S78" s="807"/>
      <c r="T78" s="807"/>
      <c r="U78" s="807"/>
      <c r="V78" s="807"/>
      <c r="W78" s="807"/>
      <c r="X78" s="807"/>
      <c r="Y78" s="807"/>
      <c r="Z78" s="807"/>
      <c r="AA78" s="807"/>
      <c r="AB78" s="807"/>
      <c r="AC78" s="807"/>
      <c r="AD78" s="807"/>
      <c r="AE78" s="807"/>
      <c r="AF78" s="807"/>
      <c r="AG78" s="807"/>
      <c r="AH78" s="807"/>
      <c r="AI78" s="807"/>
      <c r="AJ78" s="807"/>
      <c r="AK78" s="807"/>
      <c r="AL78" s="807"/>
      <c r="AM78" s="807"/>
      <c r="AN78" s="807"/>
      <c r="AO78" s="807"/>
      <c r="AP78" s="807"/>
      <c r="AQ78" s="807"/>
      <c r="AR78" s="807"/>
      <c r="AS78" s="807"/>
      <c r="AT78" s="807"/>
      <c r="AU78" s="807"/>
      <c r="AV78" s="807"/>
      <c r="AW78" s="807"/>
      <c r="AX78" s="807"/>
      <c r="AY78" s="807"/>
      <c r="AZ78" s="807"/>
      <c r="BA78" s="807"/>
      <c r="BB78" s="807"/>
      <c r="BC78" s="807"/>
      <c r="BD78" s="807"/>
      <c r="BE78" s="807"/>
      <c r="BF78" s="807"/>
      <c r="BG78" s="807"/>
      <c r="BH78" s="807"/>
      <c r="BI78" s="807"/>
      <c r="BJ78" s="807"/>
      <c r="BK78" s="807"/>
      <c r="BL78" s="807"/>
      <c r="BM78" s="807"/>
      <c r="BN78" s="807"/>
      <c r="BO78" s="807"/>
      <c r="BP78" s="807"/>
      <c r="BQ78" s="807"/>
      <c r="BR78" s="807"/>
      <c r="BS78" s="807"/>
      <c r="BT78" s="807"/>
      <c r="BU78" s="807"/>
      <c r="BV78" s="807"/>
      <c r="BW78" s="807"/>
      <c r="BX78" s="807"/>
      <c r="BY78" s="807"/>
      <c r="BZ78" s="807"/>
      <c r="CA78" s="807"/>
      <c r="CB78" s="807"/>
      <c r="CC78" s="807"/>
      <c r="CD78" s="807"/>
      <c r="CE78" s="807"/>
      <c r="CF78" s="807"/>
      <c r="CG78" s="807"/>
      <c r="CH78" s="807"/>
      <c r="CI78" s="807"/>
      <c r="CJ78" s="807"/>
      <c r="CK78" s="807"/>
      <c r="CL78" s="807"/>
      <c r="CM78" s="807"/>
      <c r="CN78" s="807"/>
      <c r="CO78" s="807"/>
      <c r="CP78" s="807"/>
      <c r="CQ78" s="807"/>
      <c r="CR78" s="807"/>
      <c r="CS78" s="807"/>
      <c r="CT78" s="807"/>
      <c r="CU78" s="807"/>
      <c r="CV78" s="807"/>
      <c r="CW78" s="807"/>
      <c r="CX78" s="807"/>
      <c r="CY78" s="807"/>
      <c r="CZ78" s="807"/>
      <c r="DA78" s="807"/>
      <c r="DB78" s="807"/>
      <c r="DC78" s="807"/>
      <c r="DD78" s="807"/>
      <c r="DE78" s="807"/>
      <c r="DF78" s="807"/>
      <c r="DG78" s="807"/>
      <c r="DH78" s="807"/>
      <c r="DI78" s="807"/>
      <c r="DJ78" s="807"/>
      <c r="DK78" s="807"/>
      <c r="DL78" s="807"/>
      <c r="DM78" s="807"/>
      <c r="DN78" s="807"/>
      <c r="DO78" s="807"/>
      <c r="DP78" s="807"/>
      <c r="DQ78" s="807"/>
      <c r="DR78" s="807"/>
      <c r="DS78" s="807"/>
      <c r="DT78" s="807"/>
      <c r="DU78" s="807"/>
      <c r="DV78" s="807"/>
      <c r="DW78" s="807"/>
      <c r="DX78" s="807"/>
    </row>
    <row r="79" spans="2:128" x14ac:dyDescent="0.2">
      <c r="B79" s="809" t="s">
        <v>66</v>
      </c>
      <c r="C79" s="807" t="s">
        <v>573</v>
      </c>
      <c r="D79" s="807"/>
      <c r="E79" s="807"/>
      <c r="F79" s="807"/>
      <c r="G79" s="807"/>
      <c r="H79" s="807"/>
      <c r="I79" s="807"/>
      <c r="J79" s="807"/>
      <c r="K79" s="807"/>
      <c r="L79" s="807"/>
      <c r="M79" s="807"/>
      <c r="N79" s="807"/>
      <c r="O79" s="807"/>
      <c r="P79" s="807"/>
      <c r="Q79" s="807"/>
      <c r="R79" s="807"/>
      <c r="S79" s="807"/>
      <c r="T79" s="807"/>
      <c r="U79" s="807"/>
      <c r="V79" s="807"/>
      <c r="W79" s="807"/>
      <c r="X79" s="807"/>
      <c r="Y79" s="807"/>
      <c r="Z79" s="807"/>
      <c r="AA79" s="807"/>
      <c r="AB79" s="807"/>
      <c r="AC79" s="807"/>
      <c r="AD79" s="807"/>
      <c r="AE79" s="807"/>
      <c r="AF79" s="807"/>
      <c r="AG79" s="807"/>
      <c r="AH79" s="807"/>
      <c r="AI79" s="807"/>
      <c r="AJ79" s="807"/>
      <c r="AK79" s="807"/>
      <c r="AL79" s="807"/>
      <c r="AM79" s="807"/>
      <c r="AN79" s="807"/>
      <c r="AO79" s="807"/>
      <c r="AP79" s="807"/>
      <c r="AQ79" s="807"/>
      <c r="AR79" s="807"/>
      <c r="AS79" s="807"/>
      <c r="AT79" s="807"/>
      <c r="AU79" s="807"/>
      <c r="AV79" s="807"/>
      <c r="AW79" s="807"/>
      <c r="AX79" s="807"/>
      <c r="AY79" s="807"/>
      <c r="AZ79" s="807"/>
      <c r="BA79" s="807"/>
      <c r="BB79" s="807"/>
      <c r="BC79" s="807"/>
      <c r="BD79" s="807"/>
      <c r="BE79" s="807"/>
      <c r="BF79" s="807"/>
      <c r="BG79" s="807"/>
      <c r="BH79" s="807"/>
      <c r="BI79" s="807"/>
      <c r="BJ79" s="807"/>
      <c r="BK79" s="807"/>
      <c r="BL79" s="807"/>
      <c r="BM79" s="807"/>
      <c r="BN79" s="807"/>
      <c r="BO79" s="807"/>
      <c r="BP79" s="807"/>
      <c r="BQ79" s="807"/>
      <c r="BR79" s="807"/>
      <c r="BS79" s="807"/>
      <c r="BT79" s="807"/>
      <c r="BU79" s="807"/>
      <c r="BV79" s="807"/>
      <c r="BW79" s="807"/>
      <c r="BX79" s="807"/>
      <c r="BY79" s="807"/>
      <c r="BZ79" s="807"/>
      <c r="CA79" s="807"/>
      <c r="CB79" s="807"/>
      <c r="CC79" s="807"/>
      <c r="CD79" s="807"/>
      <c r="CE79" s="807"/>
      <c r="CF79" s="807"/>
      <c r="CG79" s="807"/>
      <c r="CH79" s="807"/>
      <c r="CI79" s="807"/>
      <c r="CJ79" s="807"/>
      <c r="CK79" s="807"/>
      <c r="CL79" s="807"/>
      <c r="CM79" s="807"/>
      <c r="CN79" s="807"/>
      <c r="CO79" s="807"/>
      <c r="CP79" s="807"/>
      <c r="CQ79" s="807"/>
      <c r="CR79" s="807"/>
      <c r="CS79" s="807"/>
      <c r="CT79" s="807"/>
      <c r="CU79" s="807"/>
      <c r="CV79" s="807"/>
      <c r="CW79" s="807"/>
      <c r="CX79" s="807"/>
      <c r="CY79" s="807"/>
      <c r="CZ79" s="807"/>
      <c r="DA79" s="807"/>
      <c r="DB79" s="807"/>
      <c r="DC79" s="807"/>
      <c r="DD79" s="807"/>
      <c r="DE79" s="807"/>
      <c r="DF79" s="807"/>
      <c r="DG79" s="807"/>
      <c r="DH79" s="807"/>
      <c r="DI79" s="807"/>
      <c r="DJ79" s="807"/>
      <c r="DK79" s="807"/>
      <c r="DL79" s="807"/>
      <c r="DM79" s="807"/>
      <c r="DN79" s="807"/>
      <c r="DO79" s="807"/>
      <c r="DP79" s="807"/>
      <c r="DQ79" s="807"/>
      <c r="DR79" s="807"/>
      <c r="DS79" s="807"/>
      <c r="DT79" s="807"/>
      <c r="DU79" s="807"/>
      <c r="DV79" s="807"/>
      <c r="DW79" s="807"/>
      <c r="DX79" s="807"/>
    </row>
    <row r="80" spans="2:128" x14ac:dyDescent="0.2">
      <c r="B80" s="809" t="s">
        <v>67</v>
      </c>
      <c r="C80" s="807" t="s">
        <v>574</v>
      </c>
      <c r="D80" s="807"/>
      <c r="E80" s="807"/>
      <c r="F80" s="807"/>
      <c r="G80" s="807"/>
      <c r="H80" s="807"/>
      <c r="I80" s="807"/>
      <c r="J80" s="807"/>
      <c r="K80" s="807"/>
      <c r="L80" s="807"/>
      <c r="M80" s="807"/>
      <c r="N80" s="807"/>
      <c r="O80" s="807"/>
      <c r="P80" s="807"/>
      <c r="Q80" s="807"/>
      <c r="R80" s="807"/>
      <c r="S80" s="807"/>
      <c r="T80" s="807"/>
      <c r="U80" s="807"/>
      <c r="V80" s="807"/>
      <c r="W80" s="807"/>
      <c r="X80" s="807"/>
      <c r="Y80" s="807"/>
      <c r="Z80" s="807"/>
      <c r="AA80" s="807"/>
      <c r="AB80" s="807"/>
      <c r="AC80" s="807"/>
      <c r="AD80" s="807"/>
      <c r="AE80" s="807"/>
      <c r="AF80" s="807"/>
      <c r="AG80" s="807"/>
      <c r="AH80" s="807"/>
      <c r="AI80" s="807"/>
      <c r="AJ80" s="807"/>
      <c r="AK80" s="807"/>
      <c r="AL80" s="807"/>
      <c r="AM80" s="807"/>
      <c r="AN80" s="807"/>
      <c r="AO80" s="807"/>
      <c r="AP80" s="807"/>
      <c r="AQ80" s="807"/>
      <c r="AR80" s="807"/>
      <c r="AS80" s="807"/>
      <c r="AT80" s="807"/>
      <c r="AU80" s="807"/>
      <c r="AV80" s="807"/>
      <c r="AW80" s="807"/>
      <c r="AX80" s="807"/>
      <c r="AY80" s="807"/>
      <c r="AZ80" s="807"/>
      <c r="BA80" s="807"/>
      <c r="BB80" s="807"/>
      <c r="BC80" s="807"/>
      <c r="BD80" s="807"/>
      <c r="BE80" s="807"/>
      <c r="BF80" s="807"/>
      <c r="BG80" s="807"/>
      <c r="BH80" s="807"/>
      <c r="BI80" s="807"/>
      <c r="BJ80" s="807"/>
      <c r="BK80" s="807"/>
      <c r="BL80" s="807"/>
      <c r="BM80" s="807"/>
      <c r="BN80" s="807"/>
      <c r="BO80" s="807"/>
      <c r="BP80" s="807"/>
      <c r="BQ80" s="807"/>
      <c r="BR80" s="807"/>
      <c r="BS80" s="807"/>
      <c r="BT80" s="807"/>
      <c r="BU80" s="807"/>
      <c r="BV80" s="807"/>
      <c r="BW80" s="807"/>
      <c r="BX80" s="807"/>
      <c r="BY80" s="807"/>
      <c r="BZ80" s="807"/>
      <c r="CA80" s="807"/>
      <c r="CB80" s="807"/>
      <c r="CC80" s="807"/>
      <c r="CD80" s="807"/>
      <c r="CE80" s="807"/>
      <c r="CF80" s="807"/>
      <c r="CG80" s="807"/>
      <c r="CH80" s="807"/>
      <c r="CI80" s="807"/>
      <c r="CJ80" s="807"/>
      <c r="CK80" s="807"/>
      <c r="CL80" s="807"/>
      <c r="CM80" s="807"/>
      <c r="CN80" s="807"/>
      <c r="CO80" s="807"/>
      <c r="CP80" s="807"/>
      <c r="CQ80" s="807"/>
      <c r="CR80" s="807"/>
      <c r="CS80" s="807"/>
      <c r="CT80" s="807"/>
      <c r="CU80" s="807"/>
      <c r="CV80" s="807"/>
      <c r="CW80" s="807"/>
      <c r="CX80" s="807"/>
      <c r="CY80" s="807"/>
      <c r="CZ80" s="807"/>
      <c r="DA80" s="807"/>
      <c r="DB80" s="807"/>
      <c r="DC80" s="807"/>
      <c r="DD80" s="807"/>
      <c r="DE80" s="807"/>
      <c r="DF80" s="807"/>
      <c r="DG80" s="807"/>
      <c r="DH80" s="807"/>
      <c r="DI80" s="807"/>
      <c r="DJ80" s="807"/>
      <c r="DK80" s="807"/>
      <c r="DL80" s="807"/>
      <c r="DM80" s="807"/>
      <c r="DN80" s="807"/>
      <c r="DO80" s="807"/>
      <c r="DP80" s="807"/>
      <c r="DQ80" s="807"/>
      <c r="DR80" s="807"/>
      <c r="DS80" s="807"/>
      <c r="DT80" s="807"/>
      <c r="DU80" s="807"/>
      <c r="DV80" s="807"/>
      <c r="DW80" s="807"/>
      <c r="DX80" s="807"/>
    </row>
    <row r="81" spans="2:128" x14ac:dyDescent="0.2">
      <c r="B81" s="809" t="s">
        <v>68</v>
      </c>
      <c r="C81" s="807" t="s">
        <v>575</v>
      </c>
      <c r="D81" s="807"/>
      <c r="E81" s="807"/>
      <c r="F81" s="807"/>
      <c r="G81" s="807"/>
      <c r="H81" s="807"/>
      <c r="I81" s="807"/>
      <c r="J81" s="807"/>
      <c r="K81" s="807"/>
      <c r="L81" s="807"/>
      <c r="M81" s="807"/>
      <c r="N81" s="807"/>
      <c r="O81" s="807"/>
      <c r="P81" s="807"/>
      <c r="Q81" s="807"/>
      <c r="R81" s="807"/>
      <c r="S81" s="807"/>
      <c r="T81" s="807"/>
      <c r="U81" s="807"/>
      <c r="V81" s="807"/>
      <c r="W81" s="807"/>
      <c r="X81" s="807"/>
      <c r="Y81" s="807"/>
      <c r="Z81" s="807"/>
      <c r="AA81" s="807"/>
      <c r="AB81" s="807"/>
      <c r="AC81" s="807"/>
      <c r="AD81" s="807"/>
      <c r="AE81" s="807"/>
      <c r="AF81" s="807"/>
      <c r="AG81" s="807"/>
      <c r="AH81" s="807"/>
      <c r="AI81" s="807"/>
      <c r="AJ81" s="807"/>
      <c r="AK81" s="807"/>
      <c r="AL81" s="807"/>
      <c r="AM81" s="807"/>
      <c r="AN81" s="807"/>
      <c r="AO81" s="807"/>
      <c r="AP81" s="807"/>
      <c r="AQ81" s="807"/>
      <c r="AR81" s="807"/>
      <c r="AS81" s="807"/>
      <c r="AT81" s="807"/>
      <c r="AU81" s="807"/>
      <c r="AV81" s="807"/>
      <c r="AW81" s="807"/>
      <c r="AX81" s="807"/>
      <c r="AY81" s="807"/>
      <c r="AZ81" s="807"/>
      <c r="BA81" s="807"/>
      <c r="BB81" s="807"/>
      <c r="BC81" s="807"/>
      <c r="BD81" s="807"/>
      <c r="BE81" s="807"/>
      <c r="BF81" s="807"/>
      <c r="BG81" s="807"/>
      <c r="BH81" s="807"/>
      <c r="BI81" s="807"/>
      <c r="BJ81" s="807"/>
      <c r="BK81" s="807"/>
      <c r="BL81" s="807"/>
      <c r="BM81" s="807"/>
      <c r="BN81" s="807"/>
      <c r="BO81" s="807"/>
      <c r="BP81" s="807"/>
      <c r="BQ81" s="807"/>
      <c r="BR81" s="807"/>
      <c r="BS81" s="807"/>
      <c r="BT81" s="807"/>
      <c r="BU81" s="807"/>
      <c r="BV81" s="807"/>
      <c r="BW81" s="807"/>
      <c r="BX81" s="807"/>
      <c r="BY81" s="807"/>
      <c r="BZ81" s="807"/>
      <c r="CA81" s="807"/>
      <c r="CB81" s="807"/>
      <c r="CC81" s="807"/>
      <c r="CD81" s="807"/>
      <c r="CE81" s="807"/>
      <c r="CF81" s="807"/>
      <c r="CG81" s="807"/>
      <c r="CH81" s="807"/>
      <c r="CI81" s="807"/>
      <c r="CJ81" s="807"/>
      <c r="CK81" s="807"/>
      <c r="CL81" s="807"/>
      <c r="CM81" s="807"/>
      <c r="CN81" s="807"/>
      <c r="CO81" s="807"/>
      <c r="CP81" s="807"/>
      <c r="CQ81" s="807"/>
      <c r="CR81" s="807"/>
      <c r="CS81" s="807"/>
      <c r="CT81" s="807"/>
      <c r="CU81" s="807"/>
      <c r="CV81" s="807"/>
      <c r="CW81" s="807"/>
      <c r="CX81" s="807"/>
      <c r="CY81" s="807"/>
      <c r="CZ81" s="807"/>
      <c r="DA81" s="807"/>
      <c r="DB81" s="807"/>
      <c r="DC81" s="807"/>
      <c r="DD81" s="807"/>
      <c r="DE81" s="807"/>
      <c r="DF81" s="807"/>
      <c r="DG81" s="807"/>
      <c r="DH81" s="807"/>
      <c r="DI81" s="807"/>
      <c r="DJ81" s="807"/>
      <c r="DK81" s="807"/>
      <c r="DL81" s="807"/>
      <c r="DM81" s="807"/>
      <c r="DN81" s="807"/>
      <c r="DO81" s="807"/>
      <c r="DP81" s="807"/>
      <c r="DQ81" s="807"/>
      <c r="DR81" s="807"/>
      <c r="DS81" s="807"/>
      <c r="DT81" s="807"/>
      <c r="DU81" s="807"/>
      <c r="DV81" s="807"/>
      <c r="DW81" s="807"/>
      <c r="DX81" s="807"/>
    </row>
    <row r="82" spans="2:128" x14ac:dyDescent="0.2">
      <c r="B82" s="809" t="s">
        <v>100</v>
      </c>
      <c r="C82" s="807"/>
      <c r="D82" s="807"/>
      <c r="E82" s="807"/>
      <c r="F82" s="807"/>
      <c r="G82" s="807"/>
      <c r="H82" s="807"/>
      <c r="I82" s="807"/>
      <c r="J82" s="807"/>
      <c r="K82" s="807"/>
      <c r="L82" s="807"/>
      <c r="M82" s="807"/>
      <c r="N82" s="807"/>
      <c r="O82" s="807"/>
      <c r="P82" s="807"/>
      <c r="Q82" s="807"/>
      <c r="R82" s="807"/>
      <c r="S82" s="807"/>
      <c r="T82" s="807"/>
      <c r="U82" s="807"/>
      <c r="V82" s="807"/>
      <c r="W82" s="807"/>
      <c r="X82" s="807"/>
      <c r="Y82" s="807"/>
      <c r="Z82" s="807"/>
      <c r="AA82" s="807"/>
      <c r="AB82" s="807"/>
      <c r="AC82" s="807"/>
      <c r="AD82" s="807"/>
      <c r="AE82" s="807"/>
      <c r="AF82" s="807"/>
      <c r="AG82" s="807"/>
      <c r="AH82" s="807"/>
      <c r="AI82" s="807"/>
      <c r="AJ82" s="807"/>
      <c r="AK82" s="807"/>
      <c r="AL82" s="807"/>
      <c r="AM82" s="807"/>
      <c r="AN82" s="807"/>
      <c r="AO82" s="807"/>
      <c r="AP82" s="807"/>
      <c r="AQ82" s="807"/>
      <c r="AR82" s="807"/>
      <c r="AS82" s="807"/>
      <c r="AT82" s="807"/>
      <c r="AU82" s="807"/>
      <c r="AV82" s="807"/>
      <c r="AW82" s="807"/>
      <c r="AX82" s="807"/>
      <c r="AY82" s="807"/>
      <c r="AZ82" s="807"/>
      <c r="BA82" s="807"/>
      <c r="BB82" s="807"/>
      <c r="BC82" s="807"/>
      <c r="BD82" s="807"/>
      <c r="BE82" s="807"/>
      <c r="BF82" s="807"/>
      <c r="BG82" s="807"/>
      <c r="BH82" s="807"/>
      <c r="BI82" s="807"/>
      <c r="BJ82" s="807"/>
      <c r="BK82" s="807"/>
      <c r="BL82" s="807"/>
      <c r="BM82" s="807"/>
      <c r="BN82" s="807"/>
      <c r="BO82" s="807"/>
      <c r="BP82" s="807"/>
      <c r="BQ82" s="807"/>
      <c r="BR82" s="807"/>
      <c r="BS82" s="807"/>
      <c r="BT82" s="807"/>
      <c r="BU82" s="807"/>
      <c r="BV82" s="807"/>
      <c r="BW82" s="807"/>
      <c r="BX82" s="807"/>
      <c r="BY82" s="807"/>
      <c r="BZ82" s="807"/>
      <c r="CA82" s="807"/>
      <c r="CB82" s="807"/>
      <c r="CC82" s="807"/>
      <c r="CD82" s="807"/>
      <c r="CE82" s="807"/>
      <c r="CF82" s="807"/>
      <c r="CG82" s="807"/>
      <c r="CH82" s="807"/>
      <c r="CI82" s="807"/>
      <c r="CJ82" s="807"/>
      <c r="CK82" s="807"/>
      <c r="CL82" s="807"/>
      <c r="CM82" s="807"/>
      <c r="CN82" s="807"/>
      <c r="CO82" s="807"/>
      <c r="CP82" s="807"/>
      <c r="CQ82" s="807"/>
      <c r="CR82" s="807"/>
      <c r="CS82" s="807"/>
      <c r="CT82" s="807"/>
      <c r="CU82" s="807"/>
      <c r="CV82" s="807"/>
      <c r="CW82" s="807"/>
      <c r="CX82" s="807"/>
      <c r="CY82" s="807"/>
      <c r="CZ82" s="807"/>
      <c r="DA82" s="807"/>
      <c r="DB82" s="807"/>
      <c r="DC82" s="807"/>
      <c r="DD82" s="807"/>
      <c r="DE82" s="807"/>
      <c r="DF82" s="807"/>
      <c r="DG82" s="807"/>
      <c r="DH82" s="807"/>
      <c r="DI82" s="807"/>
      <c r="DJ82" s="807"/>
      <c r="DK82" s="807"/>
      <c r="DL82" s="807"/>
      <c r="DM82" s="807"/>
      <c r="DN82" s="807"/>
      <c r="DO82" s="807"/>
      <c r="DP82" s="807"/>
      <c r="DQ82" s="807"/>
      <c r="DR82" s="807"/>
      <c r="DS82" s="807"/>
      <c r="DT82" s="807"/>
      <c r="DU82" s="807"/>
      <c r="DV82" s="807"/>
      <c r="DW82" s="807"/>
      <c r="DX82" s="807"/>
    </row>
    <row r="83" spans="2:128" x14ac:dyDescent="0.2">
      <c r="B83" s="809" t="s">
        <v>101</v>
      </c>
      <c r="C83" s="807"/>
      <c r="D83" s="807"/>
      <c r="E83" s="807"/>
      <c r="F83" s="807"/>
      <c r="G83" s="807"/>
      <c r="H83" s="807"/>
      <c r="I83" s="807"/>
      <c r="J83" s="807"/>
      <c r="K83" s="807"/>
      <c r="L83" s="807"/>
      <c r="M83" s="807"/>
      <c r="N83" s="807"/>
      <c r="O83" s="807"/>
      <c r="P83" s="807"/>
      <c r="Q83" s="807"/>
      <c r="R83" s="807"/>
      <c r="S83" s="807"/>
      <c r="T83" s="807"/>
      <c r="U83" s="807"/>
      <c r="V83" s="807"/>
      <c r="W83" s="807"/>
      <c r="X83" s="807"/>
      <c r="Y83" s="807"/>
      <c r="Z83" s="807"/>
      <c r="AA83" s="807"/>
      <c r="AB83" s="807"/>
      <c r="AC83" s="807"/>
      <c r="AD83" s="807"/>
      <c r="AE83" s="807"/>
      <c r="AF83" s="807"/>
      <c r="AG83" s="807"/>
      <c r="AH83" s="807"/>
      <c r="AI83" s="807"/>
      <c r="AJ83" s="807"/>
      <c r="AK83" s="807"/>
      <c r="AL83" s="807"/>
      <c r="AM83" s="807"/>
      <c r="AN83" s="807"/>
      <c r="AO83" s="807"/>
      <c r="AP83" s="807"/>
      <c r="AQ83" s="807"/>
      <c r="AR83" s="807"/>
      <c r="AS83" s="807"/>
      <c r="AT83" s="807"/>
      <c r="AU83" s="807"/>
      <c r="AV83" s="807"/>
      <c r="AW83" s="807"/>
      <c r="AX83" s="807"/>
      <c r="AY83" s="807"/>
      <c r="AZ83" s="807"/>
      <c r="BA83" s="807"/>
      <c r="BB83" s="807"/>
      <c r="BC83" s="807"/>
      <c r="BD83" s="807"/>
      <c r="BE83" s="807"/>
      <c r="BF83" s="807"/>
      <c r="BG83" s="807"/>
      <c r="BH83" s="807"/>
      <c r="BI83" s="807"/>
      <c r="BJ83" s="807"/>
      <c r="BK83" s="807"/>
      <c r="BL83" s="807"/>
      <c r="BM83" s="807"/>
      <c r="BN83" s="807"/>
      <c r="BO83" s="807"/>
      <c r="BP83" s="807"/>
      <c r="BQ83" s="807"/>
      <c r="BR83" s="807"/>
      <c r="BS83" s="807"/>
      <c r="BT83" s="807"/>
      <c r="BU83" s="807"/>
      <c r="BV83" s="807"/>
      <c r="BW83" s="807"/>
      <c r="BX83" s="807"/>
      <c r="BY83" s="807"/>
      <c r="BZ83" s="807"/>
      <c r="CA83" s="807"/>
      <c r="CB83" s="807"/>
      <c r="CC83" s="807"/>
      <c r="CD83" s="807"/>
      <c r="CE83" s="807"/>
      <c r="CF83" s="807"/>
      <c r="CG83" s="807"/>
      <c r="CH83" s="807"/>
      <c r="CI83" s="807"/>
      <c r="CJ83" s="807"/>
      <c r="CK83" s="807"/>
      <c r="CL83" s="807"/>
      <c r="CM83" s="807"/>
      <c r="CN83" s="807"/>
      <c r="CO83" s="807"/>
      <c r="CP83" s="807"/>
      <c r="CQ83" s="807"/>
      <c r="CR83" s="807"/>
      <c r="CS83" s="807"/>
      <c r="CT83" s="807"/>
      <c r="CU83" s="807"/>
      <c r="CV83" s="807"/>
      <c r="CW83" s="807"/>
      <c r="CX83" s="807"/>
      <c r="CY83" s="807"/>
      <c r="CZ83" s="807"/>
      <c r="DA83" s="807"/>
      <c r="DB83" s="807"/>
      <c r="DC83" s="807"/>
      <c r="DD83" s="807"/>
      <c r="DE83" s="807"/>
      <c r="DF83" s="807"/>
      <c r="DG83" s="807"/>
      <c r="DH83" s="807"/>
      <c r="DI83" s="807"/>
      <c r="DJ83" s="807"/>
      <c r="DK83" s="807"/>
      <c r="DL83" s="807"/>
      <c r="DM83" s="807"/>
      <c r="DN83" s="807"/>
      <c r="DO83" s="807"/>
      <c r="DP83" s="807"/>
      <c r="DQ83" s="807"/>
      <c r="DR83" s="807"/>
      <c r="DS83" s="807"/>
      <c r="DT83" s="807"/>
      <c r="DU83" s="807"/>
      <c r="DV83" s="807"/>
      <c r="DW83" s="807"/>
      <c r="DX83" s="807"/>
    </row>
    <row r="84" spans="2:128" x14ac:dyDescent="0.2">
      <c r="B84" s="809" t="s">
        <v>102</v>
      </c>
      <c r="C84" s="807" t="s">
        <v>576</v>
      </c>
      <c r="D84" s="807"/>
      <c r="E84" s="807"/>
      <c r="F84" s="807"/>
      <c r="G84" s="807"/>
      <c r="H84" s="807"/>
      <c r="I84" s="807"/>
      <c r="J84" s="807"/>
      <c r="K84" s="807"/>
      <c r="L84" s="807"/>
      <c r="M84" s="807"/>
      <c r="N84" s="807"/>
      <c r="O84" s="807"/>
      <c r="P84" s="807"/>
      <c r="Q84" s="807"/>
      <c r="R84" s="807"/>
      <c r="S84" s="807"/>
      <c r="T84" s="807"/>
      <c r="U84" s="807"/>
      <c r="V84" s="807"/>
      <c r="W84" s="807"/>
      <c r="X84" s="807"/>
      <c r="Y84" s="807"/>
      <c r="Z84" s="807"/>
      <c r="AA84" s="807"/>
      <c r="AB84" s="807"/>
      <c r="AC84" s="807"/>
      <c r="AD84" s="807"/>
      <c r="AE84" s="807"/>
      <c r="AF84" s="807"/>
      <c r="AG84" s="807"/>
      <c r="AH84" s="807"/>
      <c r="AI84" s="807"/>
      <c r="AJ84" s="807"/>
      <c r="AK84" s="807"/>
      <c r="AL84" s="807"/>
      <c r="AM84" s="807"/>
      <c r="AN84" s="807"/>
      <c r="AO84" s="807"/>
      <c r="AP84" s="807"/>
      <c r="AQ84" s="807"/>
      <c r="AR84" s="807"/>
      <c r="AS84" s="807"/>
      <c r="AT84" s="807"/>
      <c r="AU84" s="807"/>
      <c r="AV84" s="807"/>
      <c r="AW84" s="807"/>
      <c r="AX84" s="807"/>
      <c r="AY84" s="807"/>
      <c r="AZ84" s="807"/>
      <c r="BA84" s="807"/>
      <c r="BB84" s="807"/>
      <c r="BC84" s="807"/>
      <c r="BD84" s="807"/>
      <c r="BE84" s="807"/>
      <c r="BF84" s="807"/>
      <c r="BG84" s="807"/>
      <c r="BH84" s="807"/>
      <c r="BI84" s="807"/>
      <c r="BJ84" s="807"/>
      <c r="BK84" s="807"/>
      <c r="BL84" s="807"/>
      <c r="BM84" s="807"/>
      <c r="BN84" s="807"/>
      <c r="BO84" s="807"/>
      <c r="BP84" s="807"/>
      <c r="BQ84" s="807"/>
      <c r="BR84" s="807"/>
      <c r="BS84" s="807"/>
      <c r="BT84" s="807"/>
      <c r="BU84" s="807"/>
      <c r="BV84" s="807"/>
      <c r="BW84" s="807"/>
      <c r="BX84" s="807"/>
      <c r="BY84" s="807"/>
      <c r="BZ84" s="807"/>
      <c r="CA84" s="807"/>
      <c r="CB84" s="807"/>
      <c r="CC84" s="807"/>
      <c r="CD84" s="807"/>
      <c r="CE84" s="807"/>
      <c r="CF84" s="807"/>
      <c r="CG84" s="807"/>
      <c r="CH84" s="807"/>
      <c r="CI84" s="807"/>
      <c r="CJ84" s="807"/>
      <c r="CK84" s="807"/>
      <c r="CL84" s="807"/>
      <c r="CM84" s="807"/>
      <c r="CN84" s="807"/>
      <c r="CO84" s="807"/>
      <c r="CP84" s="807"/>
      <c r="CQ84" s="807"/>
      <c r="CR84" s="807"/>
      <c r="CS84" s="807"/>
      <c r="CT84" s="807"/>
      <c r="CU84" s="807"/>
      <c r="CV84" s="807"/>
      <c r="CW84" s="807"/>
      <c r="CX84" s="807"/>
      <c r="CY84" s="807"/>
      <c r="CZ84" s="807"/>
      <c r="DA84" s="807"/>
      <c r="DB84" s="807"/>
      <c r="DC84" s="807"/>
      <c r="DD84" s="807"/>
      <c r="DE84" s="807"/>
      <c r="DF84" s="807"/>
      <c r="DG84" s="807"/>
      <c r="DH84" s="807"/>
      <c r="DI84" s="807"/>
      <c r="DJ84" s="807"/>
      <c r="DK84" s="807"/>
      <c r="DL84" s="807"/>
      <c r="DM84" s="807"/>
      <c r="DN84" s="807"/>
      <c r="DO84" s="807"/>
      <c r="DP84" s="807"/>
      <c r="DQ84" s="807"/>
      <c r="DR84" s="807"/>
      <c r="DS84" s="807"/>
      <c r="DT84" s="807"/>
      <c r="DU84" s="807"/>
      <c r="DV84" s="807"/>
      <c r="DW84" s="807"/>
      <c r="DX84" s="807"/>
    </row>
    <row r="85" spans="2:128" x14ac:dyDescent="0.2">
      <c r="B85" s="809" t="s">
        <v>103</v>
      </c>
      <c r="C85" s="807" t="s">
        <v>577</v>
      </c>
      <c r="D85" s="807"/>
      <c r="E85" s="807"/>
      <c r="F85" s="807"/>
      <c r="G85" s="807"/>
      <c r="H85" s="807"/>
      <c r="I85" s="807"/>
      <c r="J85" s="807"/>
      <c r="K85" s="807"/>
      <c r="L85" s="807"/>
      <c r="M85" s="807"/>
      <c r="N85" s="807"/>
      <c r="O85" s="807"/>
      <c r="P85" s="807"/>
      <c r="Q85" s="807"/>
      <c r="R85" s="807"/>
      <c r="S85" s="807"/>
      <c r="T85" s="807"/>
      <c r="U85" s="807"/>
      <c r="V85" s="807"/>
      <c r="W85" s="807"/>
      <c r="X85" s="807"/>
      <c r="Y85" s="807"/>
      <c r="Z85" s="807"/>
      <c r="AA85" s="807"/>
      <c r="AB85" s="807"/>
      <c r="AC85" s="807"/>
      <c r="AD85" s="807"/>
      <c r="AE85" s="807"/>
      <c r="AF85" s="807"/>
      <c r="AG85" s="807"/>
      <c r="AH85" s="807"/>
      <c r="AI85" s="807"/>
      <c r="AJ85" s="807"/>
      <c r="AK85" s="807"/>
      <c r="AL85" s="807"/>
      <c r="AM85" s="807"/>
      <c r="AN85" s="807"/>
      <c r="AO85" s="807"/>
      <c r="AP85" s="807"/>
      <c r="AQ85" s="807"/>
      <c r="AR85" s="807"/>
      <c r="AS85" s="807"/>
      <c r="AT85" s="807"/>
      <c r="AU85" s="807"/>
      <c r="AV85" s="807"/>
      <c r="AW85" s="807"/>
      <c r="AX85" s="807"/>
      <c r="AY85" s="807"/>
      <c r="AZ85" s="807"/>
      <c r="BA85" s="807"/>
      <c r="BB85" s="807"/>
      <c r="BC85" s="807"/>
      <c r="BD85" s="807"/>
      <c r="BE85" s="807"/>
      <c r="BF85" s="807"/>
      <c r="BG85" s="807"/>
      <c r="BH85" s="807"/>
      <c r="BI85" s="807"/>
      <c r="BJ85" s="807"/>
      <c r="BK85" s="807"/>
      <c r="BL85" s="807"/>
      <c r="BM85" s="807"/>
      <c r="BN85" s="807"/>
      <c r="BO85" s="807"/>
      <c r="BP85" s="807"/>
      <c r="BQ85" s="807"/>
      <c r="BR85" s="807"/>
      <c r="BS85" s="807"/>
      <c r="BT85" s="807"/>
      <c r="BU85" s="807"/>
      <c r="BV85" s="807"/>
      <c r="BW85" s="807"/>
      <c r="BX85" s="807"/>
      <c r="BY85" s="807"/>
      <c r="BZ85" s="807"/>
      <c r="CA85" s="807"/>
      <c r="CB85" s="807"/>
      <c r="CC85" s="807"/>
      <c r="CD85" s="807"/>
      <c r="CE85" s="807"/>
      <c r="CF85" s="807"/>
      <c r="CG85" s="807"/>
      <c r="CH85" s="807"/>
      <c r="CI85" s="807"/>
      <c r="CJ85" s="807"/>
      <c r="CK85" s="807"/>
      <c r="CL85" s="807"/>
      <c r="CM85" s="807"/>
      <c r="CN85" s="807"/>
      <c r="CO85" s="807"/>
      <c r="CP85" s="807"/>
      <c r="CQ85" s="807"/>
      <c r="CR85" s="807"/>
      <c r="CS85" s="807"/>
      <c r="CT85" s="807"/>
      <c r="CU85" s="807"/>
      <c r="CV85" s="807"/>
      <c r="CW85" s="807"/>
      <c r="CX85" s="807"/>
      <c r="CY85" s="807"/>
      <c r="CZ85" s="807"/>
      <c r="DA85" s="807"/>
      <c r="DB85" s="807"/>
      <c r="DC85" s="807"/>
      <c r="DD85" s="807"/>
      <c r="DE85" s="807"/>
      <c r="DF85" s="807"/>
      <c r="DG85" s="807"/>
      <c r="DH85" s="807"/>
      <c r="DI85" s="807"/>
      <c r="DJ85" s="807"/>
      <c r="DK85" s="807"/>
      <c r="DL85" s="807"/>
      <c r="DM85" s="807"/>
      <c r="DN85" s="807"/>
      <c r="DO85" s="807"/>
      <c r="DP85" s="807"/>
      <c r="DQ85" s="807"/>
      <c r="DR85" s="807"/>
      <c r="DS85" s="807"/>
      <c r="DT85" s="807"/>
      <c r="DU85" s="807"/>
      <c r="DV85" s="807"/>
      <c r="DW85" s="807"/>
      <c r="DX85" s="807"/>
    </row>
    <row r="86" spans="2:128" x14ac:dyDescent="0.2">
      <c r="B86" s="809"/>
      <c r="C86" s="807"/>
      <c r="D86" s="807"/>
      <c r="E86" s="807"/>
      <c r="F86" s="807"/>
      <c r="G86" s="807"/>
      <c r="H86" s="807"/>
      <c r="I86" s="807"/>
      <c r="J86" s="807"/>
      <c r="K86" s="807"/>
      <c r="L86" s="807"/>
      <c r="M86" s="807"/>
      <c r="N86" s="807"/>
      <c r="O86" s="807"/>
      <c r="P86" s="807"/>
      <c r="Q86" s="807"/>
      <c r="R86" s="807"/>
      <c r="S86" s="807"/>
      <c r="T86" s="807"/>
      <c r="U86" s="807"/>
      <c r="V86" s="807"/>
      <c r="W86" s="807"/>
      <c r="X86" s="807"/>
      <c r="Y86" s="807"/>
      <c r="Z86" s="807"/>
      <c r="AA86" s="807"/>
      <c r="AB86" s="807"/>
      <c r="AC86" s="807"/>
      <c r="AD86" s="807"/>
      <c r="AE86" s="807"/>
      <c r="AF86" s="807"/>
      <c r="AG86" s="807"/>
      <c r="AH86" s="807"/>
      <c r="AI86" s="807"/>
      <c r="AJ86" s="807"/>
      <c r="AK86" s="807"/>
      <c r="AL86" s="807"/>
      <c r="AM86" s="807"/>
      <c r="AN86" s="807"/>
      <c r="AO86" s="807"/>
      <c r="AP86" s="807"/>
      <c r="AQ86" s="807"/>
      <c r="AR86" s="807"/>
      <c r="AS86" s="807"/>
      <c r="AT86" s="807"/>
      <c r="AU86" s="807"/>
      <c r="AV86" s="807"/>
      <c r="AW86" s="807"/>
      <c r="AX86" s="807"/>
      <c r="AY86" s="807"/>
      <c r="AZ86" s="807"/>
      <c r="BA86" s="807"/>
      <c r="BB86" s="807"/>
      <c r="BC86" s="807"/>
      <c r="BD86" s="807"/>
      <c r="BE86" s="807"/>
      <c r="BF86" s="807"/>
      <c r="BG86" s="807"/>
      <c r="BH86" s="807"/>
      <c r="BI86" s="807"/>
      <c r="BJ86" s="807"/>
      <c r="BK86" s="807"/>
      <c r="BL86" s="807"/>
      <c r="BM86" s="807"/>
      <c r="BN86" s="807"/>
      <c r="BO86" s="807"/>
      <c r="BP86" s="807"/>
      <c r="BQ86" s="807"/>
      <c r="BR86" s="807"/>
      <c r="BS86" s="807"/>
      <c r="BT86" s="807"/>
      <c r="BU86" s="807"/>
      <c r="BV86" s="807"/>
      <c r="BW86" s="807"/>
      <c r="BX86" s="807"/>
      <c r="BY86" s="807"/>
      <c r="BZ86" s="807"/>
      <c r="CA86" s="807"/>
      <c r="CB86" s="807"/>
      <c r="CC86" s="807"/>
      <c r="CD86" s="807"/>
      <c r="CE86" s="807"/>
      <c r="CF86" s="807"/>
      <c r="CG86" s="807"/>
      <c r="CH86" s="807"/>
      <c r="CI86" s="807"/>
      <c r="CJ86" s="807"/>
      <c r="CK86" s="807"/>
      <c r="CL86" s="807"/>
      <c r="CM86" s="807"/>
      <c r="CN86" s="807"/>
      <c r="CO86" s="807"/>
      <c r="CP86" s="807"/>
      <c r="CQ86" s="807"/>
      <c r="CR86" s="807"/>
      <c r="CS86" s="807"/>
      <c r="CT86" s="807"/>
      <c r="CU86" s="807"/>
      <c r="CV86" s="807"/>
      <c r="CW86" s="807"/>
      <c r="CX86" s="807"/>
      <c r="CY86" s="807"/>
      <c r="CZ86" s="807"/>
      <c r="DA86" s="807"/>
      <c r="DB86" s="807"/>
      <c r="DC86" s="807"/>
      <c r="DD86" s="807"/>
      <c r="DE86" s="807"/>
      <c r="DF86" s="807"/>
      <c r="DG86" s="807"/>
      <c r="DH86" s="807"/>
      <c r="DI86" s="807"/>
      <c r="DJ86" s="807"/>
      <c r="DK86" s="807"/>
      <c r="DL86" s="807"/>
      <c r="DM86" s="807"/>
      <c r="DN86" s="807"/>
      <c r="DO86" s="807"/>
      <c r="DP86" s="807"/>
      <c r="DQ86" s="807"/>
      <c r="DR86" s="807"/>
      <c r="DS86" s="807"/>
      <c r="DT86" s="807"/>
      <c r="DU86" s="807"/>
      <c r="DV86" s="807"/>
      <c r="DW86" s="807"/>
      <c r="DX86" s="807"/>
    </row>
    <row r="87" spans="2:128" x14ac:dyDescent="0.2">
      <c r="B87" s="809"/>
      <c r="C87" s="807"/>
      <c r="D87" s="807"/>
      <c r="E87" s="807"/>
      <c r="F87" s="807"/>
      <c r="G87" s="807"/>
      <c r="H87" s="807"/>
      <c r="I87" s="807"/>
      <c r="J87" s="807"/>
      <c r="K87" s="807"/>
      <c r="L87" s="807"/>
      <c r="M87" s="807"/>
      <c r="N87" s="807"/>
      <c r="O87" s="807"/>
      <c r="P87" s="807"/>
      <c r="Q87" s="807"/>
      <c r="R87" s="807"/>
      <c r="S87" s="807"/>
      <c r="T87" s="807"/>
      <c r="U87" s="807"/>
      <c r="V87" s="807"/>
      <c r="W87" s="807"/>
      <c r="X87" s="807"/>
      <c r="Y87" s="807"/>
      <c r="Z87" s="807"/>
      <c r="AA87" s="807"/>
      <c r="AB87" s="807"/>
      <c r="AC87" s="807"/>
      <c r="AD87" s="807"/>
      <c r="AE87" s="807"/>
      <c r="AF87" s="807"/>
      <c r="AG87" s="807"/>
      <c r="AH87" s="807"/>
      <c r="AI87" s="807"/>
      <c r="AJ87" s="807"/>
      <c r="AK87" s="807"/>
      <c r="AL87" s="807"/>
      <c r="AM87" s="807"/>
      <c r="AN87" s="807"/>
      <c r="AO87" s="807"/>
      <c r="AP87" s="807"/>
      <c r="AQ87" s="807"/>
      <c r="AR87" s="807"/>
      <c r="AS87" s="807"/>
      <c r="AT87" s="807"/>
      <c r="AU87" s="807"/>
      <c r="AV87" s="807"/>
      <c r="AW87" s="807"/>
      <c r="AX87" s="807"/>
      <c r="AY87" s="807"/>
      <c r="AZ87" s="807"/>
      <c r="BA87" s="807"/>
      <c r="BB87" s="807"/>
      <c r="BC87" s="807"/>
      <c r="BD87" s="807"/>
      <c r="BE87" s="807"/>
      <c r="BF87" s="807"/>
      <c r="BG87" s="807"/>
      <c r="BH87" s="807"/>
      <c r="BI87" s="807"/>
      <c r="BJ87" s="807"/>
      <c r="BK87" s="807"/>
      <c r="BL87" s="807"/>
      <c r="BM87" s="807"/>
      <c r="BN87" s="807"/>
      <c r="BO87" s="807"/>
      <c r="BP87" s="807"/>
      <c r="BQ87" s="807"/>
      <c r="BR87" s="807"/>
      <c r="BS87" s="807"/>
      <c r="BT87" s="807"/>
      <c r="BU87" s="807"/>
      <c r="BV87" s="807"/>
      <c r="BW87" s="807"/>
      <c r="BX87" s="807"/>
      <c r="BY87" s="807"/>
      <c r="BZ87" s="807"/>
      <c r="CA87" s="807"/>
      <c r="CB87" s="807"/>
      <c r="CC87" s="807"/>
      <c r="CD87" s="807"/>
      <c r="CE87" s="807"/>
      <c r="CF87" s="807"/>
      <c r="CG87" s="807"/>
      <c r="CH87" s="807"/>
      <c r="CI87" s="807"/>
      <c r="CJ87" s="807"/>
      <c r="CK87" s="807"/>
      <c r="CL87" s="807"/>
      <c r="CM87" s="807"/>
      <c r="CN87" s="807"/>
      <c r="CO87" s="807"/>
      <c r="CP87" s="807"/>
      <c r="CQ87" s="807"/>
      <c r="CR87" s="807"/>
      <c r="CS87" s="807"/>
      <c r="CT87" s="807"/>
      <c r="CU87" s="807"/>
      <c r="CV87" s="807"/>
      <c r="CW87" s="807"/>
      <c r="CX87" s="807"/>
      <c r="CY87" s="807"/>
      <c r="CZ87" s="807"/>
      <c r="DA87" s="807"/>
      <c r="DB87" s="807"/>
      <c r="DC87" s="807"/>
      <c r="DD87" s="807"/>
      <c r="DE87" s="807"/>
      <c r="DF87" s="807"/>
      <c r="DG87" s="807"/>
      <c r="DH87" s="807"/>
      <c r="DI87" s="807"/>
      <c r="DJ87" s="807"/>
      <c r="DK87" s="807"/>
      <c r="DL87" s="807"/>
      <c r="DM87" s="807"/>
      <c r="DN87" s="807"/>
      <c r="DO87" s="807"/>
      <c r="DP87" s="807"/>
      <c r="DQ87" s="807"/>
      <c r="DR87" s="807"/>
      <c r="DS87" s="807"/>
      <c r="DT87" s="807"/>
      <c r="DU87" s="807"/>
      <c r="DV87" s="807"/>
      <c r="DW87" s="807"/>
      <c r="DX87" s="807"/>
    </row>
    <row r="88" spans="2:128" x14ac:dyDescent="0.2">
      <c r="B88" s="809"/>
      <c r="C88" s="807" t="s">
        <v>578</v>
      </c>
      <c r="D88" s="807"/>
      <c r="E88" s="807"/>
      <c r="F88" s="807"/>
      <c r="G88" s="807"/>
      <c r="H88" s="807"/>
      <c r="I88" s="807"/>
      <c r="J88" s="807"/>
      <c r="K88" s="807"/>
      <c r="L88" s="807"/>
      <c r="M88" s="807"/>
      <c r="N88" s="807"/>
      <c r="O88" s="807"/>
      <c r="P88" s="807"/>
      <c r="Q88" s="807"/>
      <c r="R88" s="807"/>
      <c r="S88" s="807"/>
      <c r="T88" s="807"/>
      <c r="U88" s="807"/>
      <c r="V88" s="807"/>
      <c r="W88" s="807"/>
      <c r="X88" s="807"/>
      <c r="Y88" s="807"/>
      <c r="Z88" s="807"/>
      <c r="AA88" s="807"/>
      <c r="AB88" s="807"/>
      <c r="AC88" s="807"/>
      <c r="AD88" s="807"/>
      <c r="AE88" s="807"/>
      <c r="AF88" s="807"/>
      <c r="AG88" s="807"/>
      <c r="AH88" s="807"/>
      <c r="AI88" s="807"/>
      <c r="AJ88" s="807"/>
      <c r="AK88" s="807"/>
      <c r="AL88" s="807"/>
      <c r="AM88" s="807"/>
      <c r="AN88" s="807"/>
      <c r="AO88" s="807"/>
      <c r="AP88" s="807"/>
      <c r="AQ88" s="807"/>
      <c r="AR88" s="807"/>
      <c r="AS88" s="807"/>
      <c r="AT88" s="807"/>
      <c r="AU88" s="807"/>
      <c r="AV88" s="807"/>
      <c r="AW88" s="807"/>
      <c r="AX88" s="807"/>
      <c r="AY88" s="807"/>
      <c r="AZ88" s="807"/>
      <c r="BA88" s="807"/>
      <c r="BB88" s="807"/>
      <c r="BC88" s="807"/>
      <c r="BD88" s="807"/>
      <c r="BE88" s="807"/>
      <c r="BF88" s="807"/>
      <c r="BG88" s="807"/>
      <c r="BH88" s="807"/>
      <c r="BI88" s="807"/>
      <c r="BJ88" s="807"/>
      <c r="BK88" s="807"/>
      <c r="BL88" s="807"/>
      <c r="BM88" s="807"/>
      <c r="BN88" s="807"/>
      <c r="BO88" s="807"/>
      <c r="BP88" s="807"/>
      <c r="BQ88" s="807"/>
      <c r="BR88" s="807"/>
      <c r="BS88" s="807"/>
      <c r="BT88" s="807"/>
      <c r="BU88" s="807"/>
      <c r="BV88" s="807"/>
      <c r="BW88" s="807"/>
      <c r="BX88" s="807"/>
      <c r="BY88" s="807"/>
      <c r="BZ88" s="807"/>
      <c r="CA88" s="807"/>
      <c r="CB88" s="807"/>
      <c r="CC88" s="807"/>
      <c r="CD88" s="807"/>
      <c r="CE88" s="807"/>
      <c r="CF88" s="807"/>
      <c r="CG88" s="807"/>
      <c r="CH88" s="807"/>
      <c r="CI88" s="807"/>
      <c r="CJ88" s="807"/>
      <c r="CK88" s="807"/>
      <c r="CL88" s="807"/>
      <c r="CM88" s="807"/>
      <c r="CN88" s="807"/>
      <c r="CO88" s="807"/>
      <c r="CP88" s="807"/>
      <c r="CQ88" s="807"/>
      <c r="CR88" s="807"/>
      <c r="CS88" s="807"/>
      <c r="CT88" s="807"/>
      <c r="CU88" s="807"/>
      <c r="CV88" s="807"/>
      <c r="CW88" s="807"/>
      <c r="CX88" s="807"/>
      <c r="CY88" s="807"/>
      <c r="CZ88" s="807"/>
      <c r="DA88" s="807"/>
      <c r="DB88" s="807"/>
      <c r="DC88" s="807"/>
      <c r="DD88" s="807"/>
      <c r="DE88" s="807"/>
      <c r="DF88" s="807"/>
      <c r="DG88" s="807"/>
      <c r="DH88" s="807"/>
      <c r="DI88" s="807"/>
      <c r="DJ88" s="807"/>
      <c r="DK88" s="807"/>
      <c r="DL88" s="807"/>
      <c r="DM88" s="807"/>
      <c r="DN88" s="807"/>
      <c r="DO88" s="807"/>
      <c r="DP88" s="807"/>
      <c r="DQ88" s="807"/>
      <c r="DR88" s="807"/>
      <c r="DS88" s="807"/>
      <c r="DT88" s="807"/>
      <c r="DU88" s="807"/>
      <c r="DV88" s="807"/>
      <c r="DW88" s="807"/>
      <c r="DX88" s="807"/>
    </row>
    <row r="89" spans="2:128" x14ac:dyDescent="0.2">
      <c r="B89" s="809"/>
      <c r="C89" s="807" t="s">
        <v>579</v>
      </c>
      <c r="D89" s="807"/>
      <c r="E89" s="807"/>
      <c r="F89" s="807"/>
      <c r="G89" s="807"/>
      <c r="H89" s="807"/>
      <c r="I89" s="807"/>
      <c r="J89" s="807"/>
      <c r="K89" s="807"/>
      <c r="L89" s="807"/>
      <c r="M89" s="807"/>
      <c r="N89" s="807"/>
      <c r="O89" s="807"/>
      <c r="P89" s="807"/>
      <c r="Q89" s="807"/>
      <c r="R89" s="807"/>
      <c r="S89" s="807"/>
      <c r="T89" s="807"/>
      <c r="U89" s="807"/>
      <c r="V89" s="807"/>
      <c r="W89" s="807"/>
      <c r="X89" s="807"/>
      <c r="Y89" s="807"/>
      <c r="Z89" s="807"/>
      <c r="AA89" s="807"/>
      <c r="AB89" s="807"/>
      <c r="AC89" s="807"/>
      <c r="AD89" s="807"/>
      <c r="AE89" s="807"/>
      <c r="AF89" s="807"/>
      <c r="AG89" s="807"/>
      <c r="AH89" s="807"/>
      <c r="AI89" s="807"/>
      <c r="AJ89" s="807"/>
      <c r="AK89" s="807"/>
      <c r="AL89" s="807"/>
      <c r="AM89" s="807"/>
      <c r="AN89" s="807"/>
      <c r="AO89" s="807"/>
      <c r="AP89" s="807"/>
      <c r="AQ89" s="807"/>
      <c r="AR89" s="807"/>
      <c r="AS89" s="807"/>
      <c r="AT89" s="807"/>
      <c r="AU89" s="807"/>
      <c r="AV89" s="807"/>
      <c r="AW89" s="807"/>
      <c r="AX89" s="807"/>
      <c r="AY89" s="807"/>
      <c r="AZ89" s="807"/>
      <c r="BA89" s="807"/>
      <c r="BB89" s="807"/>
      <c r="BC89" s="807"/>
      <c r="BD89" s="807"/>
      <c r="BE89" s="807"/>
      <c r="BF89" s="807"/>
      <c r="BG89" s="807"/>
      <c r="BH89" s="807"/>
      <c r="BI89" s="807"/>
      <c r="BJ89" s="807"/>
      <c r="BK89" s="807"/>
      <c r="BL89" s="807"/>
      <c r="BM89" s="807"/>
      <c r="BN89" s="807"/>
      <c r="BO89" s="807"/>
      <c r="BP89" s="807"/>
      <c r="BQ89" s="807"/>
      <c r="BR89" s="807"/>
      <c r="BS89" s="807"/>
      <c r="BT89" s="807"/>
      <c r="BU89" s="807"/>
      <c r="BV89" s="807"/>
      <c r="BW89" s="807"/>
      <c r="BX89" s="807"/>
      <c r="BY89" s="807"/>
      <c r="BZ89" s="807"/>
      <c r="CA89" s="807"/>
      <c r="CB89" s="807"/>
      <c r="CC89" s="807"/>
      <c r="CD89" s="807"/>
      <c r="CE89" s="807"/>
      <c r="CF89" s="807"/>
      <c r="CG89" s="807"/>
      <c r="CH89" s="807"/>
      <c r="CI89" s="807"/>
      <c r="CJ89" s="807"/>
      <c r="CK89" s="807"/>
      <c r="CL89" s="807"/>
      <c r="CM89" s="807"/>
      <c r="CN89" s="807"/>
      <c r="CO89" s="807"/>
      <c r="CP89" s="807"/>
      <c r="CQ89" s="807"/>
      <c r="CR89" s="807"/>
      <c r="CS89" s="807"/>
      <c r="CT89" s="807"/>
      <c r="CU89" s="807"/>
      <c r="CV89" s="807"/>
      <c r="CW89" s="807"/>
      <c r="CX89" s="807"/>
      <c r="CY89" s="807"/>
      <c r="CZ89" s="807"/>
      <c r="DA89" s="807"/>
      <c r="DB89" s="807"/>
      <c r="DC89" s="807"/>
      <c r="DD89" s="807"/>
      <c r="DE89" s="807"/>
      <c r="DF89" s="807"/>
      <c r="DG89" s="807"/>
      <c r="DH89" s="807"/>
      <c r="DI89" s="807"/>
      <c r="DJ89" s="807"/>
      <c r="DK89" s="807"/>
      <c r="DL89" s="807"/>
      <c r="DM89" s="807"/>
      <c r="DN89" s="807"/>
      <c r="DO89" s="807"/>
      <c r="DP89" s="807"/>
      <c r="DQ89" s="807"/>
      <c r="DR89" s="807"/>
      <c r="DS89" s="807"/>
      <c r="DT89" s="807"/>
      <c r="DU89" s="807"/>
      <c r="DV89" s="807"/>
      <c r="DW89" s="807"/>
      <c r="DX89" s="807"/>
    </row>
    <row r="90" spans="2:128" x14ac:dyDescent="0.2">
      <c r="B90" s="809"/>
      <c r="C90" s="807" t="s">
        <v>580</v>
      </c>
      <c r="D90" s="807"/>
      <c r="E90" s="807"/>
      <c r="F90" s="807"/>
      <c r="G90" s="807"/>
      <c r="H90" s="807"/>
      <c r="I90" s="807"/>
      <c r="J90" s="807"/>
      <c r="K90" s="807"/>
      <c r="L90" s="807"/>
      <c r="M90" s="807"/>
      <c r="N90" s="807"/>
      <c r="O90" s="807"/>
      <c r="P90" s="807"/>
      <c r="Q90" s="807"/>
      <c r="R90" s="807"/>
      <c r="S90" s="807"/>
      <c r="T90" s="807"/>
      <c r="U90" s="807"/>
      <c r="V90" s="807"/>
      <c r="W90" s="807"/>
      <c r="X90" s="807"/>
      <c r="Y90" s="807"/>
      <c r="Z90" s="807"/>
      <c r="AA90" s="807"/>
      <c r="AB90" s="807"/>
      <c r="AC90" s="807"/>
      <c r="AD90" s="807"/>
      <c r="AE90" s="807"/>
      <c r="AF90" s="807"/>
      <c r="AG90" s="807"/>
      <c r="AH90" s="807"/>
      <c r="AI90" s="807"/>
      <c r="AJ90" s="807"/>
      <c r="AK90" s="807"/>
      <c r="AL90" s="807"/>
      <c r="AM90" s="807"/>
      <c r="AN90" s="807"/>
      <c r="AO90" s="807"/>
      <c r="AP90" s="807"/>
      <c r="AQ90" s="807"/>
      <c r="AR90" s="807"/>
      <c r="AS90" s="807"/>
      <c r="AT90" s="807"/>
      <c r="AU90" s="807"/>
      <c r="AV90" s="807"/>
      <c r="AW90" s="807"/>
      <c r="AX90" s="807"/>
      <c r="AY90" s="807"/>
      <c r="AZ90" s="807"/>
      <c r="BA90" s="807"/>
      <c r="BB90" s="807"/>
      <c r="BC90" s="807"/>
      <c r="BD90" s="807"/>
      <c r="BE90" s="807"/>
      <c r="BF90" s="807"/>
      <c r="BG90" s="807"/>
      <c r="BH90" s="807"/>
      <c r="BI90" s="807"/>
      <c r="BJ90" s="807"/>
      <c r="BK90" s="807"/>
      <c r="BL90" s="807"/>
      <c r="BM90" s="807"/>
      <c r="BN90" s="807"/>
      <c r="BO90" s="807"/>
      <c r="BP90" s="807"/>
      <c r="BQ90" s="807"/>
      <c r="BR90" s="807"/>
      <c r="BS90" s="807"/>
      <c r="BT90" s="807"/>
      <c r="BU90" s="807"/>
      <c r="BV90" s="807"/>
      <c r="BW90" s="807"/>
      <c r="BX90" s="807"/>
      <c r="BY90" s="807"/>
      <c r="BZ90" s="807"/>
      <c r="CA90" s="807"/>
      <c r="CB90" s="807"/>
      <c r="CC90" s="807"/>
      <c r="CD90" s="807"/>
      <c r="CE90" s="807"/>
      <c r="CF90" s="807"/>
      <c r="CG90" s="807"/>
      <c r="CH90" s="807"/>
      <c r="CI90" s="807"/>
      <c r="CJ90" s="807"/>
      <c r="CK90" s="807"/>
      <c r="CL90" s="807"/>
      <c r="CM90" s="807"/>
      <c r="CN90" s="807"/>
      <c r="CO90" s="807"/>
      <c r="CP90" s="807"/>
      <c r="CQ90" s="807"/>
      <c r="CR90" s="807"/>
      <c r="CS90" s="807"/>
      <c r="CT90" s="807"/>
      <c r="CU90" s="807"/>
      <c r="CV90" s="807"/>
      <c r="CW90" s="807"/>
      <c r="CX90" s="807"/>
      <c r="CY90" s="807"/>
      <c r="CZ90" s="807"/>
      <c r="DA90" s="807"/>
      <c r="DB90" s="807"/>
      <c r="DC90" s="807"/>
      <c r="DD90" s="807"/>
      <c r="DE90" s="807"/>
      <c r="DF90" s="807"/>
      <c r="DG90" s="807"/>
      <c r="DH90" s="807"/>
      <c r="DI90" s="807"/>
      <c r="DJ90" s="807"/>
      <c r="DK90" s="807"/>
      <c r="DL90" s="807"/>
      <c r="DM90" s="807"/>
      <c r="DN90" s="807"/>
      <c r="DO90" s="807"/>
      <c r="DP90" s="807"/>
      <c r="DQ90" s="807"/>
      <c r="DR90" s="807"/>
      <c r="DS90" s="807"/>
      <c r="DT90" s="807"/>
      <c r="DU90" s="807"/>
      <c r="DV90" s="807"/>
      <c r="DW90" s="807"/>
      <c r="DX90" s="807"/>
    </row>
    <row r="91" spans="2:128" x14ac:dyDescent="0.2">
      <c r="B91" s="809"/>
      <c r="C91" s="807" t="s">
        <v>581</v>
      </c>
      <c r="D91" s="807"/>
      <c r="E91" s="807"/>
      <c r="F91" s="807"/>
      <c r="G91" s="807"/>
      <c r="H91" s="807"/>
      <c r="I91" s="807"/>
      <c r="J91" s="807"/>
      <c r="K91" s="807"/>
      <c r="L91" s="807"/>
      <c r="M91" s="807"/>
      <c r="N91" s="807"/>
      <c r="O91" s="807"/>
      <c r="P91" s="807"/>
      <c r="Q91" s="807"/>
      <c r="R91" s="807"/>
      <c r="S91" s="807"/>
      <c r="T91" s="807"/>
      <c r="U91" s="807"/>
      <c r="V91" s="807"/>
      <c r="W91" s="807"/>
      <c r="X91" s="807"/>
      <c r="Y91" s="807"/>
      <c r="Z91" s="807"/>
      <c r="AA91" s="807"/>
      <c r="AB91" s="807"/>
      <c r="AC91" s="807"/>
      <c r="AD91" s="807"/>
      <c r="AE91" s="807"/>
      <c r="AF91" s="807"/>
      <c r="AG91" s="807"/>
      <c r="AH91" s="807"/>
      <c r="AI91" s="807"/>
      <c r="AJ91" s="807"/>
      <c r="AK91" s="807"/>
      <c r="AL91" s="807"/>
      <c r="AM91" s="807"/>
      <c r="AN91" s="807"/>
      <c r="AO91" s="807"/>
      <c r="AP91" s="807"/>
      <c r="AQ91" s="807"/>
      <c r="AR91" s="807"/>
      <c r="AS91" s="807"/>
      <c r="AT91" s="807"/>
      <c r="AU91" s="807"/>
      <c r="AV91" s="807"/>
      <c r="AW91" s="807"/>
      <c r="AX91" s="807"/>
      <c r="AY91" s="807"/>
      <c r="AZ91" s="807"/>
      <c r="BA91" s="807"/>
      <c r="BB91" s="807"/>
      <c r="BC91" s="807"/>
      <c r="BD91" s="807"/>
      <c r="BE91" s="807"/>
      <c r="BF91" s="807"/>
      <c r="BG91" s="807"/>
      <c r="BH91" s="807"/>
      <c r="BI91" s="807"/>
      <c r="BJ91" s="807"/>
      <c r="BK91" s="807"/>
      <c r="BL91" s="807"/>
      <c r="BM91" s="807"/>
      <c r="BN91" s="807"/>
      <c r="BO91" s="807"/>
      <c r="BP91" s="807"/>
      <c r="BQ91" s="807"/>
      <c r="BR91" s="807"/>
      <c r="BS91" s="807"/>
      <c r="BT91" s="807"/>
      <c r="BU91" s="807"/>
      <c r="BV91" s="807"/>
      <c r="BW91" s="807"/>
      <c r="BX91" s="807"/>
      <c r="BY91" s="807"/>
      <c r="BZ91" s="807"/>
      <c r="CA91" s="807"/>
      <c r="CB91" s="807"/>
      <c r="CC91" s="807"/>
      <c r="CD91" s="807"/>
      <c r="CE91" s="807"/>
      <c r="CF91" s="807"/>
      <c r="CG91" s="807"/>
      <c r="CH91" s="807"/>
      <c r="CI91" s="807"/>
      <c r="CJ91" s="807"/>
      <c r="CK91" s="807"/>
      <c r="CL91" s="807"/>
      <c r="CM91" s="807"/>
      <c r="CN91" s="807"/>
      <c r="CO91" s="807"/>
      <c r="CP91" s="807"/>
      <c r="CQ91" s="807"/>
      <c r="CR91" s="807"/>
      <c r="CS91" s="807"/>
      <c r="CT91" s="807"/>
      <c r="CU91" s="807"/>
      <c r="CV91" s="807"/>
      <c r="CW91" s="807"/>
      <c r="CX91" s="807"/>
      <c r="CY91" s="807"/>
      <c r="CZ91" s="807"/>
      <c r="DA91" s="807"/>
      <c r="DB91" s="807"/>
      <c r="DC91" s="807"/>
      <c r="DD91" s="807"/>
      <c r="DE91" s="807"/>
      <c r="DF91" s="807"/>
      <c r="DG91" s="807"/>
      <c r="DH91" s="807"/>
      <c r="DI91" s="807"/>
      <c r="DJ91" s="807"/>
      <c r="DK91" s="807"/>
      <c r="DL91" s="807"/>
      <c r="DM91" s="807"/>
      <c r="DN91" s="807"/>
      <c r="DO91" s="807"/>
      <c r="DP91" s="807"/>
      <c r="DQ91" s="807"/>
      <c r="DR91" s="807"/>
      <c r="DS91" s="807"/>
      <c r="DT91" s="807"/>
      <c r="DU91" s="807"/>
      <c r="DV91" s="807"/>
      <c r="DW91" s="807"/>
      <c r="DX91" s="807"/>
    </row>
    <row r="92" spans="2:128" x14ac:dyDescent="0.2">
      <c r="B92" s="809"/>
      <c r="C92" s="807" t="s">
        <v>582</v>
      </c>
      <c r="D92" s="807"/>
      <c r="E92" s="807"/>
      <c r="F92" s="807"/>
      <c r="G92" s="807"/>
      <c r="H92" s="807"/>
      <c r="I92" s="807"/>
      <c r="J92" s="807"/>
      <c r="K92" s="807"/>
      <c r="L92" s="807"/>
      <c r="M92" s="807"/>
      <c r="N92" s="807"/>
      <c r="O92" s="807"/>
      <c r="P92" s="807"/>
      <c r="Q92" s="807"/>
      <c r="R92" s="807"/>
      <c r="S92" s="807"/>
      <c r="T92" s="807"/>
      <c r="U92" s="807"/>
      <c r="V92" s="807"/>
      <c r="W92" s="807"/>
      <c r="X92" s="807"/>
      <c r="Y92" s="807"/>
      <c r="Z92" s="807"/>
      <c r="AA92" s="807"/>
      <c r="AB92" s="807"/>
      <c r="AC92" s="807"/>
      <c r="AD92" s="807"/>
      <c r="AE92" s="807"/>
      <c r="AF92" s="807"/>
      <c r="AG92" s="807"/>
      <c r="AH92" s="807"/>
      <c r="AI92" s="807"/>
      <c r="AJ92" s="807"/>
      <c r="AK92" s="807"/>
      <c r="AL92" s="807"/>
      <c r="AM92" s="807"/>
      <c r="AN92" s="807"/>
      <c r="AO92" s="807"/>
      <c r="AP92" s="807"/>
      <c r="AQ92" s="807"/>
      <c r="AR92" s="807"/>
      <c r="AS92" s="807"/>
      <c r="AT92" s="807"/>
      <c r="AU92" s="807"/>
      <c r="AV92" s="807"/>
      <c r="AW92" s="807"/>
      <c r="AX92" s="807"/>
      <c r="AY92" s="807"/>
      <c r="AZ92" s="807"/>
      <c r="BA92" s="807"/>
      <c r="BB92" s="807"/>
      <c r="BC92" s="807"/>
      <c r="BD92" s="807"/>
      <c r="BE92" s="807"/>
      <c r="BF92" s="807"/>
      <c r="BG92" s="807"/>
      <c r="BH92" s="807"/>
      <c r="BI92" s="807"/>
      <c r="BJ92" s="807"/>
      <c r="BK92" s="807"/>
      <c r="BL92" s="807"/>
      <c r="BM92" s="807"/>
      <c r="BN92" s="807"/>
      <c r="BO92" s="807"/>
      <c r="BP92" s="807"/>
      <c r="BQ92" s="807"/>
      <c r="BR92" s="807"/>
      <c r="BS92" s="807"/>
      <c r="BT92" s="807"/>
      <c r="BU92" s="807"/>
      <c r="BV92" s="807"/>
      <c r="BW92" s="807"/>
      <c r="BX92" s="807"/>
      <c r="BY92" s="807"/>
      <c r="BZ92" s="807"/>
      <c r="CA92" s="807"/>
      <c r="CB92" s="807"/>
      <c r="CC92" s="807"/>
      <c r="CD92" s="807"/>
      <c r="CE92" s="807"/>
      <c r="CF92" s="807"/>
      <c r="CG92" s="807"/>
      <c r="CH92" s="807"/>
      <c r="CI92" s="807"/>
      <c r="CJ92" s="807"/>
      <c r="CK92" s="807"/>
      <c r="CL92" s="807"/>
      <c r="CM92" s="807"/>
      <c r="CN92" s="807"/>
      <c r="CO92" s="807"/>
      <c r="CP92" s="807"/>
      <c r="CQ92" s="807"/>
      <c r="CR92" s="807"/>
      <c r="CS92" s="807"/>
      <c r="CT92" s="807"/>
      <c r="CU92" s="807"/>
      <c r="CV92" s="807"/>
      <c r="CW92" s="807"/>
      <c r="CX92" s="807"/>
      <c r="CY92" s="807"/>
      <c r="CZ92" s="807"/>
      <c r="DA92" s="807"/>
      <c r="DB92" s="807"/>
      <c r="DC92" s="807"/>
      <c r="DD92" s="807"/>
      <c r="DE92" s="807"/>
      <c r="DF92" s="807"/>
      <c r="DG92" s="807"/>
      <c r="DH92" s="807"/>
      <c r="DI92" s="807"/>
      <c r="DJ92" s="807"/>
      <c r="DK92" s="807"/>
      <c r="DL92" s="807"/>
      <c r="DM92" s="807"/>
      <c r="DN92" s="807"/>
      <c r="DO92" s="807"/>
      <c r="DP92" s="807"/>
      <c r="DQ92" s="807"/>
      <c r="DR92" s="807"/>
      <c r="DS92" s="807"/>
      <c r="DT92" s="807"/>
      <c r="DU92" s="807"/>
      <c r="DV92" s="807"/>
      <c r="DW92" s="807"/>
      <c r="DX92" s="807"/>
    </row>
    <row r="93" spans="2:128" x14ac:dyDescent="0.2">
      <c r="B93" s="809"/>
      <c r="C93" s="807" t="s">
        <v>583</v>
      </c>
      <c r="D93" s="807"/>
      <c r="E93" s="807"/>
      <c r="F93" s="807"/>
      <c r="G93" s="807"/>
      <c r="H93" s="807"/>
      <c r="I93" s="807"/>
      <c r="J93" s="807"/>
      <c r="K93" s="807"/>
      <c r="L93" s="807"/>
      <c r="M93" s="807"/>
      <c r="N93" s="807"/>
      <c r="O93" s="807"/>
      <c r="P93" s="807"/>
      <c r="Q93" s="807"/>
      <c r="R93" s="807"/>
      <c r="S93" s="807"/>
      <c r="T93" s="807"/>
      <c r="U93" s="807"/>
      <c r="V93" s="807"/>
      <c r="W93" s="807"/>
      <c r="X93" s="807"/>
      <c r="Y93" s="807"/>
      <c r="Z93" s="807"/>
      <c r="AA93" s="807"/>
      <c r="AB93" s="807"/>
      <c r="AC93" s="807"/>
      <c r="AD93" s="807"/>
      <c r="AE93" s="807"/>
      <c r="AF93" s="807"/>
      <c r="AG93" s="807"/>
      <c r="AH93" s="807"/>
      <c r="AI93" s="807"/>
      <c r="AJ93" s="807"/>
      <c r="AK93" s="807"/>
      <c r="AL93" s="807"/>
      <c r="AM93" s="807"/>
      <c r="AN93" s="807"/>
      <c r="AO93" s="807"/>
      <c r="AP93" s="807"/>
      <c r="AQ93" s="807"/>
      <c r="AR93" s="807"/>
      <c r="AS93" s="807"/>
      <c r="AT93" s="807"/>
      <c r="AU93" s="807"/>
      <c r="AV93" s="807"/>
      <c r="AW93" s="807"/>
      <c r="AX93" s="807"/>
      <c r="AY93" s="807"/>
      <c r="AZ93" s="807"/>
      <c r="BA93" s="807"/>
      <c r="BB93" s="807"/>
      <c r="BC93" s="807"/>
      <c r="BD93" s="807"/>
      <c r="BE93" s="807"/>
      <c r="BF93" s="807"/>
      <c r="BG93" s="807"/>
      <c r="BH93" s="807"/>
      <c r="BI93" s="807"/>
      <c r="BJ93" s="807"/>
      <c r="BK93" s="807"/>
      <c r="BL93" s="807"/>
      <c r="BM93" s="807"/>
      <c r="BN93" s="807"/>
      <c r="BO93" s="807"/>
      <c r="BP93" s="807"/>
      <c r="BQ93" s="807"/>
      <c r="BR93" s="807"/>
      <c r="BS93" s="807"/>
      <c r="BT93" s="807"/>
      <c r="BU93" s="807"/>
      <c r="BV93" s="807"/>
      <c r="BW93" s="807"/>
      <c r="BX93" s="807"/>
      <c r="BY93" s="807"/>
      <c r="BZ93" s="807"/>
      <c r="CA93" s="807"/>
      <c r="CB93" s="807"/>
      <c r="CC93" s="807"/>
      <c r="CD93" s="807"/>
      <c r="CE93" s="807"/>
      <c r="CF93" s="807"/>
      <c r="CG93" s="807"/>
      <c r="CH93" s="807"/>
      <c r="CI93" s="807"/>
      <c r="CJ93" s="807"/>
      <c r="CK93" s="807"/>
      <c r="CL93" s="807"/>
      <c r="CM93" s="807"/>
      <c r="CN93" s="807"/>
      <c r="CO93" s="807"/>
      <c r="CP93" s="807"/>
      <c r="CQ93" s="807"/>
      <c r="CR93" s="807"/>
      <c r="CS93" s="807"/>
      <c r="CT93" s="807"/>
      <c r="CU93" s="807"/>
      <c r="CV93" s="807"/>
      <c r="CW93" s="807"/>
      <c r="CX93" s="807"/>
      <c r="CY93" s="807"/>
      <c r="CZ93" s="807"/>
      <c r="DA93" s="807"/>
      <c r="DB93" s="807"/>
      <c r="DC93" s="807"/>
      <c r="DD93" s="807"/>
      <c r="DE93" s="807"/>
      <c r="DF93" s="807"/>
      <c r="DG93" s="807"/>
      <c r="DH93" s="807"/>
      <c r="DI93" s="807"/>
      <c r="DJ93" s="807"/>
      <c r="DK93" s="807"/>
      <c r="DL93" s="807"/>
      <c r="DM93" s="807"/>
      <c r="DN93" s="807"/>
      <c r="DO93" s="807"/>
      <c r="DP93" s="807"/>
      <c r="DQ93" s="807"/>
      <c r="DR93" s="807"/>
      <c r="DS93" s="807"/>
      <c r="DT93" s="807"/>
      <c r="DU93" s="807"/>
      <c r="DV93" s="807"/>
      <c r="DW93" s="807"/>
      <c r="DX93" s="807"/>
    </row>
    <row r="94" spans="2:128" x14ac:dyDescent="0.2">
      <c r="B94" s="809"/>
      <c r="C94" s="807" t="s">
        <v>584</v>
      </c>
      <c r="D94" s="807"/>
      <c r="E94" s="807"/>
      <c r="F94" s="807"/>
      <c r="G94" s="807"/>
      <c r="H94" s="807"/>
      <c r="I94" s="807"/>
      <c r="J94" s="807"/>
      <c r="K94" s="807"/>
      <c r="L94" s="807"/>
      <c r="M94" s="807"/>
      <c r="N94" s="807"/>
      <c r="O94" s="807"/>
      <c r="P94" s="807"/>
      <c r="Q94" s="807"/>
      <c r="R94" s="807"/>
      <c r="S94" s="807"/>
      <c r="T94" s="807"/>
      <c r="U94" s="807"/>
      <c r="V94" s="807"/>
      <c r="W94" s="807"/>
      <c r="X94" s="807"/>
      <c r="Y94" s="807"/>
      <c r="Z94" s="807"/>
      <c r="AA94" s="807"/>
      <c r="AB94" s="807"/>
      <c r="AC94" s="807"/>
      <c r="AD94" s="807"/>
      <c r="AE94" s="807"/>
      <c r="AF94" s="807"/>
      <c r="AG94" s="807"/>
      <c r="AH94" s="807"/>
      <c r="AI94" s="807"/>
      <c r="AJ94" s="807"/>
      <c r="AK94" s="807"/>
      <c r="AL94" s="807"/>
      <c r="AM94" s="807"/>
      <c r="AN94" s="807"/>
      <c r="AO94" s="807"/>
      <c r="AP94" s="807"/>
      <c r="AQ94" s="807"/>
      <c r="AR94" s="807"/>
      <c r="AS94" s="807"/>
      <c r="AT94" s="807"/>
      <c r="AU94" s="807"/>
      <c r="AV94" s="807"/>
      <c r="AW94" s="807"/>
      <c r="AX94" s="807"/>
      <c r="AY94" s="807"/>
      <c r="AZ94" s="807"/>
      <c r="BA94" s="807"/>
      <c r="BB94" s="807"/>
      <c r="BC94" s="807"/>
      <c r="BD94" s="807"/>
      <c r="BE94" s="807"/>
      <c r="BF94" s="807"/>
      <c r="BG94" s="807"/>
      <c r="BH94" s="807"/>
      <c r="BI94" s="807"/>
      <c r="BJ94" s="807"/>
      <c r="BK94" s="807"/>
      <c r="BL94" s="807"/>
      <c r="BM94" s="807"/>
      <c r="BN94" s="807"/>
      <c r="BO94" s="807"/>
      <c r="BP94" s="807"/>
      <c r="BQ94" s="807"/>
      <c r="BR94" s="807"/>
      <c r="BS94" s="807"/>
      <c r="BT94" s="807"/>
      <c r="BU94" s="807"/>
      <c r="BV94" s="807"/>
      <c r="BW94" s="807"/>
      <c r="BX94" s="807"/>
      <c r="BY94" s="807"/>
      <c r="BZ94" s="807"/>
      <c r="CA94" s="807"/>
      <c r="CB94" s="807"/>
      <c r="CC94" s="807"/>
      <c r="CD94" s="807"/>
      <c r="CE94" s="807"/>
      <c r="CF94" s="807"/>
      <c r="CG94" s="807"/>
      <c r="CH94" s="807"/>
      <c r="CI94" s="807"/>
      <c r="CJ94" s="807"/>
      <c r="CK94" s="807"/>
      <c r="CL94" s="807"/>
      <c r="CM94" s="807"/>
      <c r="CN94" s="807"/>
      <c r="CO94" s="807"/>
      <c r="CP94" s="807"/>
      <c r="CQ94" s="807"/>
      <c r="CR94" s="807"/>
      <c r="CS94" s="807"/>
      <c r="CT94" s="807"/>
      <c r="CU94" s="807"/>
      <c r="CV94" s="807"/>
      <c r="CW94" s="807"/>
      <c r="CX94" s="807"/>
      <c r="CY94" s="807"/>
      <c r="CZ94" s="807"/>
      <c r="DA94" s="807"/>
      <c r="DB94" s="807"/>
      <c r="DC94" s="807"/>
      <c r="DD94" s="807"/>
      <c r="DE94" s="807"/>
      <c r="DF94" s="807"/>
      <c r="DG94" s="807"/>
      <c r="DH94" s="807"/>
      <c r="DI94" s="807"/>
      <c r="DJ94" s="807"/>
      <c r="DK94" s="807"/>
      <c r="DL94" s="807"/>
      <c r="DM94" s="807"/>
      <c r="DN94" s="807"/>
      <c r="DO94" s="807"/>
      <c r="DP94" s="807"/>
      <c r="DQ94" s="807"/>
      <c r="DR94" s="807"/>
      <c r="DS94" s="807"/>
      <c r="DT94" s="807"/>
      <c r="DU94" s="807"/>
      <c r="DV94" s="807"/>
      <c r="DW94" s="807"/>
      <c r="DX94" s="807"/>
    </row>
    <row r="95" spans="2:128" x14ac:dyDescent="0.2">
      <c r="B95" s="809"/>
      <c r="C95" s="807" t="s">
        <v>585</v>
      </c>
      <c r="D95" s="807"/>
      <c r="E95" s="807"/>
      <c r="F95" s="807"/>
      <c r="G95" s="807"/>
      <c r="H95" s="807"/>
      <c r="I95" s="807"/>
      <c r="J95" s="807"/>
      <c r="K95" s="807"/>
      <c r="L95" s="807"/>
      <c r="M95" s="807"/>
      <c r="N95" s="807"/>
      <c r="O95" s="807"/>
      <c r="P95" s="807"/>
      <c r="Q95" s="807"/>
      <c r="R95" s="807"/>
      <c r="S95" s="807"/>
      <c r="T95" s="807"/>
      <c r="U95" s="807"/>
      <c r="V95" s="807"/>
      <c r="W95" s="807"/>
      <c r="X95" s="807"/>
      <c r="Y95" s="807"/>
      <c r="Z95" s="807"/>
      <c r="AA95" s="807"/>
      <c r="AB95" s="807"/>
      <c r="AC95" s="807"/>
      <c r="AD95" s="807"/>
      <c r="AE95" s="807"/>
      <c r="AF95" s="807"/>
      <c r="AG95" s="807"/>
      <c r="AH95" s="807"/>
      <c r="AI95" s="807"/>
      <c r="AJ95" s="807"/>
      <c r="AK95" s="807"/>
      <c r="AL95" s="807"/>
      <c r="AM95" s="807"/>
      <c r="AN95" s="807"/>
      <c r="AO95" s="807"/>
      <c r="AP95" s="807"/>
      <c r="AQ95" s="807"/>
      <c r="AR95" s="807"/>
      <c r="AS95" s="807"/>
      <c r="AT95" s="807"/>
      <c r="AU95" s="807"/>
      <c r="AV95" s="807"/>
      <c r="AW95" s="807"/>
      <c r="AX95" s="807"/>
      <c r="AY95" s="807"/>
      <c r="AZ95" s="807"/>
      <c r="BA95" s="807"/>
      <c r="BB95" s="807"/>
      <c r="BC95" s="807"/>
      <c r="BD95" s="807"/>
      <c r="BE95" s="807"/>
      <c r="BF95" s="807"/>
      <c r="BG95" s="807"/>
      <c r="BH95" s="807"/>
      <c r="BI95" s="807"/>
      <c r="BJ95" s="807"/>
      <c r="BK95" s="807"/>
      <c r="BL95" s="807"/>
      <c r="BM95" s="807"/>
      <c r="BN95" s="807"/>
      <c r="BO95" s="807"/>
      <c r="BP95" s="807"/>
      <c r="BQ95" s="807"/>
      <c r="BR95" s="807"/>
      <c r="BS95" s="807"/>
      <c r="BT95" s="807"/>
      <c r="BU95" s="807"/>
      <c r="BV95" s="807"/>
      <c r="BW95" s="807"/>
      <c r="BX95" s="807"/>
      <c r="BY95" s="807"/>
      <c r="BZ95" s="807"/>
      <c r="CA95" s="807"/>
      <c r="CB95" s="807"/>
      <c r="CC95" s="807"/>
      <c r="CD95" s="807"/>
      <c r="CE95" s="807"/>
      <c r="CF95" s="807"/>
      <c r="CG95" s="807"/>
      <c r="CH95" s="807"/>
      <c r="CI95" s="807"/>
      <c r="CJ95" s="807"/>
      <c r="CK95" s="807"/>
      <c r="CL95" s="807"/>
      <c r="CM95" s="807"/>
      <c r="CN95" s="807"/>
      <c r="CO95" s="807"/>
      <c r="CP95" s="807"/>
      <c r="CQ95" s="807"/>
      <c r="CR95" s="807"/>
      <c r="CS95" s="807"/>
      <c r="CT95" s="807"/>
      <c r="CU95" s="807"/>
      <c r="CV95" s="807"/>
      <c r="CW95" s="807"/>
      <c r="CX95" s="807"/>
      <c r="CY95" s="807"/>
      <c r="CZ95" s="807"/>
      <c r="DA95" s="807"/>
      <c r="DB95" s="807"/>
      <c r="DC95" s="807"/>
      <c r="DD95" s="807"/>
      <c r="DE95" s="807"/>
      <c r="DF95" s="807"/>
      <c r="DG95" s="807"/>
      <c r="DH95" s="807"/>
      <c r="DI95" s="807"/>
      <c r="DJ95" s="807"/>
      <c r="DK95" s="807"/>
      <c r="DL95" s="807"/>
      <c r="DM95" s="807"/>
      <c r="DN95" s="807"/>
      <c r="DO95" s="807"/>
      <c r="DP95" s="807"/>
      <c r="DQ95" s="807"/>
      <c r="DR95" s="807"/>
      <c r="DS95" s="807"/>
      <c r="DT95" s="807"/>
      <c r="DU95" s="807"/>
      <c r="DV95" s="807"/>
      <c r="DW95" s="807"/>
      <c r="DX95" s="807"/>
    </row>
    <row r="96" spans="2:128" x14ac:dyDescent="0.2">
      <c r="B96" s="809"/>
      <c r="C96" s="807" t="s">
        <v>586</v>
      </c>
      <c r="D96" s="807"/>
      <c r="E96" s="807"/>
      <c r="F96" s="807"/>
      <c r="G96" s="807"/>
      <c r="H96" s="807"/>
      <c r="I96" s="807"/>
      <c r="J96" s="807"/>
      <c r="K96" s="807"/>
      <c r="L96" s="807"/>
      <c r="M96" s="807"/>
      <c r="N96" s="807"/>
      <c r="O96" s="807"/>
      <c r="P96" s="807"/>
      <c r="Q96" s="807"/>
      <c r="R96" s="807"/>
      <c r="S96" s="807"/>
      <c r="T96" s="807"/>
      <c r="U96" s="807"/>
      <c r="V96" s="807"/>
      <c r="W96" s="807"/>
      <c r="X96" s="807"/>
      <c r="Y96" s="807"/>
      <c r="Z96" s="807"/>
      <c r="AA96" s="807"/>
      <c r="AB96" s="807"/>
      <c r="AC96" s="807"/>
      <c r="AD96" s="807"/>
      <c r="AE96" s="807"/>
      <c r="AF96" s="807"/>
      <c r="AG96" s="807"/>
      <c r="AH96" s="807"/>
      <c r="AI96" s="807"/>
      <c r="AJ96" s="807"/>
      <c r="AK96" s="807"/>
      <c r="AL96" s="807"/>
      <c r="AM96" s="807"/>
      <c r="AN96" s="807"/>
      <c r="AO96" s="807"/>
      <c r="AP96" s="807"/>
      <c r="AQ96" s="807"/>
      <c r="AR96" s="807"/>
      <c r="AS96" s="807"/>
      <c r="AT96" s="807"/>
      <c r="AU96" s="807"/>
      <c r="AV96" s="807"/>
      <c r="AW96" s="807"/>
      <c r="AX96" s="807"/>
      <c r="AY96" s="807"/>
      <c r="AZ96" s="807"/>
      <c r="BA96" s="807"/>
      <c r="BB96" s="807"/>
      <c r="BC96" s="807"/>
      <c r="BD96" s="807"/>
      <c r="BE96" s="807"/>
      <c r="BF96" s="807"/>
      <c r="BG96" s="807"/>
      <c r="BH96" s="807"/>
      <c r="BI96" s="807"/>
      <c r="BJ96" s="807"/>
      <c r="BK96" s="807"/>
      <c r="BL96" s="807"/>
      <c r="BM96" s="807"/>
      <c r="BN96" s="807"/>
      <c r="BO96" s="807"/>
      <c r="BP96" s="807"/>
      <c r="BQ96" s="807"/>
      <c r="BR96" s="807"/>
      <c r="BS96" s="807"/>
      <c r="BT96" s="807"/>
      <c r="BU96" s="807"/>
      <c r="BV96" s="807"/>
      <c r="BW96" s="807"/>
      <c r="BX96" s="807"/>
      <c r="BY96" s="807"/>
      <c r="BZ96" s="807"/>
      <c r="CA96" s="807"/>
      <c r="CB96" s="807"/>
      <c r="CC96" s="807"/>
      <c r="CD96" s="807"/>
      <c r="CE96" s="807"/>
      <c r="CF96" s="807"/>
      <c r="CG96" s="807"/>
      <c r="CH96" s="807"/>
      <c r="CI96" s="807"/>
      <c r="CJ96" s="807"/>
      <c r="CK96" s="807"/>
      <c r="CL96" s="807"/>
      <c r="CM96" s="807"/>
      <c r="CN96" s="807"/>
      <c r="CO96" s="807"/>
      <c r="CP96" s="807"/>
      <c r="CQ96" s="807"/>
      <c r="CR96" s="807"/>
      <c r="CS96" s="807"/>
      <c r="CT96" s="807"/>
      <c r="CU96" s="807"/>
      <c r="CV96" s="807"/>
      <c r="CW96" s="807"/>
      <c r="CX96" s="807"/>
      <c r="CY96" s="807"/>
      <c r="CZ96" s="807"/>
      <c r="DA96" s="807"/>
      <c r="DB96" s="807"/>
      <c r="DC96" s="807"/>
      <c r="DD96" s="807"/>
      <c r="DE96" s="807"/>
      <c r="DF96" s="807"/>
      <c r="DG96" s="807"/>
      <c r="DH96" s="807"/>
      <c r="DI96" s="807"/>
      <c r="DJ96" s="807"/>
      <c r="DK96" s="807"/>
      <c r="DL96" s="807"/>
      <c r="DM96" s="807"/>
      <c r="DN96" s="807"/>
      <c r="DO96" s="807"/>
      <c r="DP96" s="807"/>
      <c r="DQ96" s="807"/>
      <c r="DR96" s="807"/>
      <c r="DS96" s="807"/>
      <c r="DT96" s="807"/>
      <c r="DU96" s="807"/>
      <c r="DV96" s="807"/>
      <c r="DW96" s="807"/>
      <c r="DX96" s="807"/>
    </row>
    <row r="97" spans="2:128" x14ac:dyDescent="0.2">
      <c r="B97" s="809"/>
      <c r="C97" s="807" t="s">
        <v>587</v>
      </c>
      <c r="D97" s="807"/>
      <c r="E97" s="807"/>
      <c r="F97" s="807"/>
      <c r="G97" s="807"/>
      <c r="H97" s="807"/>
      <c r="I97" s="807"/>
      <c r="J97" s="807"/>
      <c r="K97" s="807"/>
      <c r="L97" s="807"/>
      <c r="M97" s="807"/>
      <c r="N97" s="807"/>
      <c r="O97" s="807"/>
      <c r="P97" s="807"/>
      <c r="Q97" s="807"/>
      <c r="R97" s="807"/>
      <c r="S97" s="807"/>
      <c r="T97" s="807"/>
      <c r="U97" s="807"/>
      <c r="V97" s="807"/>
      <c r="W97" s="807"/>
      <c r="X97" s="807"/>
      <c r="Y97" s="807"/>
      <c r="Z97" s="807"/>
      <c r="AA97" s="807"/>
      <c r="AB97" s="807"/>
      <c r="AC97" s="807"/>
      <c r="AD97" s="807"/>
      <c r="AE97" s="807"/>
      <c r="AF97" s="807"/>
      <c r="AG97" s="807"/>
      <c r="AH97" s="807"/>
      <c r="AI97" s="807"/>
      <c r="AJ97" s="807"/>
      <c r="AK97" s="807"/>
      <c r="AL97" s="807"/>
      <c r="AM97" s="807"/>
      <c r="AN97" s="807"/>
      <c r="AO97" s="807"/>
      <c r="AP97" s="807"/>
      <c r="AQ97" s="807"/>
      <c r="AR97" s="807"/>
      <c r="AS97" s="807"/>
      <c r="AT97" s="807"/>
      <c r="AU97" s="807"/>
      <c r="AV97" s="807"/>
      <c r="AW97" s="807"/>
      <c r="AX97" s="807"/>
      <c r="AY97" s="807"/>
      <c r="AZ97" s="807"/>
      <c r="BA97" s="807"/>
      <c r="BB97" s="807"/>
      <c r="BC97" s="807"/>
      <c r="BD97" s="807"/>
      <c r="BE97" s="807"/>
      <c r="BF97" s="807"/>
      <c r="BG97" s="807"/>
      <c r="BH97" s="807"/>
      <c r="BI97" s="807"/>
      <c r="BJ97" s="807"/>
      <c r="BK97" s="807"/>
      <c r="BL97" s="807"/>
      <c r="BM97" s="807"/>
      <c r="BN97" s="807"/>
      <c r="BO97" s="807"/>
      <c r="BP97" s="807"/>
      <c r="BQ97" s="807"/>
      <c r="BR97" s="807"/>
      <c r="BS97" s="807"/>
      <c r="BT97" s="807"/>
      <c r="BU97" s="807"/>
      <c r="BV97" s="807"/>
      <c r="BW97" s="807"/>
      <c r="BX97" s="807"/>
      <c r="BY97" s="807"/>
      <c r="BZ97" s="807"/>
      <c r="CA97" s="807"/>
      <c r="CB97" s="807"/>
      <c r="CC97" s="807"/>
      <c r="CD97" s="807"/>
      <c r="CE97" s="807"/>
      <c r="CF97" s="807"/>
      <c r="CG97" s="807"/>
      <c r="CH97" s="807"/>
      <c r="CI97" s="807"/>
      <c r="CJ97" s="807"/>
      <c r="CK97" s="807"/>
      <c r="CL97" s="807"/>
      <c r="CM97" s="807"/>
      <c r="CN97" s="807"/>
      <c r="CO97" s="807"/>
      <c r="CP97" s="807"/>
      <c r="CQ97" s="807"/>
      <c r="CR97" s="807"/>
      <c r="CS97" s="807"/>
      <c r="CT97" s="807"/>
      <c r="CU97" s="807"/>
      <c r="CV97" s="807"/>
      <c r="CW97" s="807"/>
      <c r="CX97" s="807"/>
      <c r="CY97" s="807"/>
      <c r="CZ97" s="807"/>
      <c r="DA97" s="807"/>
      <c r="DB97" s="807"/>
      <c r="DC97" s="807"/>
      <c r="DD97" s="807"/>
      <c r="DE97" s="807"/>
      <c r="DF97" s="807"/>
      <c r="DG97" s="807"/>
      <c r="DH97" s="807"/>
      <c r="DI97" s="807"/>
      <c r="DJ97" s="807"/>
      <c r="DK97" s="807"/>
      <c r="DL97" s="807"/>
      <c r="DM97" s="807"/>
      <c r="DN97" s="807"/>
      <c r="DO97" s="807"/>
      <c r="DP97" s="807"/>
      <c r="DQ97" s="807"/>
      <c r="DR97" s="807"/>
      <c r="DS97" s="807"/>
      <c r="DT97" s="807"/>
      <c r="DU97" s="807"/>
      <c r="DV97" s="807"/>
      <c r="DW97" s="807"/>
      <c r="DX97" s="807"/>
    </row>
    <row r="98" spans="2:128" x14ac:dyDescent="0.2">
      <c r="B98" s="809"/>
      <c r="C98" s="807" t="s">
        <v>588</v>
      </c>
      <c r="D98" s="807"/>
      <c r="E98" s="807"/>
      <c r="F98" s="807"/>
      <c r="G98" s="807"/>
      <c r="H98" s="807"/>
      <c r="I98" s="807"/>
      <c r="J98" s="807"/>
      <c r="K98" s="807"/>
      <c r="L98" s="807"/>
      <c r="M98" s="807"/>
      <c r="N98" s="807"/>
      <c r="O98" s="807"/>
      <c r="P98" s="807"/>
      <c r="Q98" s="807"/>
      <c r="R98" s="807"/>
      <c r="S98" s="807"/>
      <c r="T98" s="807"/>
      <c r="U98" s="807"/>
      <c r="V98" s="807"/>
      <c r="W98" s="807"/>
      <c r="X98" s="807"/>
      <c r="Y98" s="807"/>
      <c r="Z98" s="807"/>
      <c r="AA98" s="807"/>
      <c r="AB98" s="807"/>
      <c r="AC98" s="807"/>
      <c r="AD98" s="807"/>
      <c r="AE98" s="807"/>
      <c r="AF98" s="807"/>
      <c r="AG98" s="807"/>
      <c r="AH98" s="807"/>
      <c r="AI98" s="807"/>
      <c r="AJ98" s="807"/>
      <c r="AK98" s="807"/>
      <c r="AL98" s="807"/>
      <c r="AM98" s="807"/>
      <c r="AN98" s="807"/>
      <c r="AO98" s="807"/>
      <c r="AP98" s="807"/>
      <c r="AQ98" s="807"/>
      <c r="AR98" s="807"/>
      <c r="AS98" s="807"/>
      <c r="AT98" s="807"/>
      <c r="AU98" s="807"/>
      <c r="AV98" s="807"/>
      <c r="AW98" s="807"/>
      <c r="AX98" s="807"/>
      <c r="AY98" s="807"/>
      <c r="AZ98" s="807"/>
      <c r="BA98" s="807"/>
      <c r="BB98" s="807"/>
      <c r="BC98" s="807"/>
      <c r="BD98" s="807"/>
      <c r="BE98" s="807"/>
      <c r="BF98" s="807"/>
      <c r="BG98" s="807"/>
      <c r="BH98" s="807"/>
      <c r="BI98" s="807"/>
      <c r="BJ98" s="807"/>
      <c r="BK98" s="807"/>
      <c r="BL98" s="807"/>
      <c r="BM98" s="807"/>
      <c r="BN98" s="807"/>
      <c r="BO98" s="807"/>
      <c r="BP98" s="807"/>
      <c r="BQ98" s="807"/>
      <c r="BR98" s="807"/>
      <c r="BS98" s="807"/>
      <c r="BT98" s="807"/>
      <c r="BU98" s="807"/>
      <c r="BV98" s="807"/>
      <c r="BW98" s="807"/>
      <c r="BX98" s="807"/>
      <c r="BY98" s="807"/>
      <c r="BZ98" s="807"/>
      <c r="CA98" s="807"/>
      <c r="CB98" s="807"/>
      <c r="CC98" s="807"/>
      <c r="CD98" s="807"/>
      <c r="CE98" s="807"/>
      <c r="CF98" s="807"/>
      <c r="CG98" s="807"/>
      <c r="CH98" s="807"/>
      <c r="CI98" s="807"/>
      <c r="CJ98" s="807"/>
      <c r="CK98" s="807"/>
      <c r="CL98" s="807"/>
      <c r="CM98" s="807"/>
      <c r="CN98" s="807"/>
      <c r="CO98" s="807"/>
      <c r="CP98" s="807"/>
      <c r="CQ98" s="807"/>
      <c r="CR98" s="807"/>
      <c r="CS98" s="807"/>
      <c r="CT98" s="807"/>
      <c r="CU98" s="807"/>
      <c r="CV98" s="807"/>
      <c r="CW98" s="807"/>
      <c r="CX98" s="807"/>
      <c r="CY98" s="807"/>
      <c r="CZ98" s="807"/>
      <c r="DA98" s="807"/>
      <c r="DB98" s="807"/>
      <c r="DC98" s="807"/>
      <c r="DD98" s="807"/>
      <c r="DE98" s="807"/>
      <c r="DF98" s="807"/>
      <c r="DG98" s="807"/>
      <c r="DH98" s="807"/>
      <c r="DI98" s="807"/>
      <c r="DJ98" s="807"/>
      <c r="DK98" s="807"/>
      <c r="DL98" s="807"/>
      <c r="DM98" s="807"/>
      <c r="DN98" s="807"/>
      <c r="DO98" s="807"/>
      <c r="DP98" s="807"/>
      <c r="DQ98" s="807"/>
      <c r="DR98" s="807"/>
      <c r="DS98" s="807"/>
      <c r="DT98" s="807"/>
      <c r="DU98" s="807"/>
      <c r="DV98" s="807"/>
      <c r="DW98" s="807"/>
      <c r="DX98" s="807"/>
    </row>
    <row r="99" spans="2:128" x14ac:dyDescent="0.2">
      <c r="B99" s="809"/>
      <c r="C99" s="807" t="s">
        <v>589</v>
      </c>
      <c r="D99" s="807"/>
      <c r="E99" s="807"/>
      <c r="F99" s="807"/>
      <c r="G99" s="807"/>
      <c r="H99" s="807"/>
      <c r="I99" s="807"/>
      <c r="J99" s="807"/>
      <c r="K99" s="807"/>
      <c r="L99" s="807"/>
      <c r="M99" s="807"/>
      <c r="N99" s="807"/>
      <c r="O99" s="807"/>
      <c r="P99" s="807"/>
      <c r="Q99" s="807"/>
      <c r="R99" s="807"/>
      <c r="S99" s="807"/>
      <c r="T99" s="807"/>
      <c r="U99" s="807"/>
      <c r="V99" s="807"/>
      <c r="W99" s="807"/>
      <c r="X99" s="807"/>
      <c r="Y99" s="807"/>
      <c r="Z99" s="807"/>
      <c r="AA99" s="807"/>
      <c r="AB99" s="807"/>
      <c r="AC99" s="807"/>
      <c r="AD99" s="807"/>
      <c r="AE99" s="807"/>
      <c r="AF99" s="807"/>
      <c r="AG99" s="807"/>
      <c r="AH99" s="807"/>
      <c r="AI99" s="807"/>
      <c r="AJ99" s="807"/>
      <c r="AK99" s="807"/>
      <c r="AL99" s="807"/>
      <c r="AM99" s="807"/>
      <c r="AN99" s="807"/>
      <c r="AO99" s="807"/>
      <c r="AP99" s="807"/>
      <c r="AQ99" s="807"/>
      <c r="AR99" s="807"/>
      <c r="AS99" s="807"/>
      <c r="AT99" s="807"/>
      <c r="AU99" s="807"/>
      <c r="AV99" s="807"/>
      <c r="AW99" s="807"/>
      <c r="AX99" s="807"/>
      <c r="AY99" s="807"/>
      <c r="AZ99" s="807"/>
      <c r="BA99" s="807"/>
      <c r="BB99" s="807"/>
      <c r="BC99" s="807"/>
      <c r="BD99" s="807"/>
      <c r="BE99" s="807"/>
      <c r="BF99" s="807"/>
      <c r="BG99" s="807"/>
      <c r="BH99" s="807"/>
      <c r="BI99" s="807"/>
      <c r="BJ99" s="807"/>
      <c r="BK99" s="807"/>
      <c r="BL99" s="807"/>
      <c r="BM99" s="807"/>
      <c r="BN99" s="807"/>
      <c r="BO99" s="807"/>
      <c r="BP99" s="807"/>
      <c r="BQ99" s="807"/>
      <c r="BR99" s="807"/>
      <c r="BS99" s="807"/>
      <c r="BT99" s="807"/>
      <c r="BU99" s="807"/>
      <c r="BV99" s="807"/>
      <c r="BW99" s="807"/>
      <c r="BX99" s="807"/>
      <c r="BY99" s="807"/>
      <c r="BZ99" s="807"/>
      <c r="CA99" s="807"/>
      <c r="CB99" s="807"/>
      <c r="CC99" s="807"/>
      <c r="CD99" s="807"/>
      <c r="CE99" s="807"/>
      <c r="CF99" s="807"/>
      <c r="CG99" s="807"/>
      <c r="CH99" s="807"/>
      <c r="CI99" s="807"/>
      <c r="CJ99" s="807"/>
      <c r="CK99" s="807"/>
      <c r="CL99" s="807"/>
      <c r="CM99" s="807"/>
      <c r="CN99" s="807"/>
      <c r="CO99" s="807"/>
      <c r="CP99" s="807"/>
      <c r="CQ99" s="807"/>
      <c r="CR99" s="807"/>
      <c r="CS99" s="807"/>
      <c r="CT99" s="807"/>
      <c r="CU99" s="807"/>
      <c r="CV99" s="807"/>
      <c r="CW99" s="807"/>
      <c r="CX99" s="807"/>
      <c r="CY99" s="807"/>
      <c r="CZ99" s="807"/>
      <c r="DA99" s="807"/>
      <c r="DB99" s="807"/>
      <c r="DC99" s="807"/>
      <c r="DD99" s="807"/>
      <c r="DE99" s="807"/>
      <c r="DF99" s="807"/>
      <c r="DG99" s="807"/>
      <c r="DH99" s="807"/>
      <c r="DI99" s="807"/>
      <c r="DJ99" s="807"/>
      <c r="DK99" s="807"/>
      <c r="DL99" s="807"/>
      <c r="DM99" s="807"/>
      <c r="DN99" s="807"/>
      <c r="DO99" s="807"/>
      <c r="DP99" s="807"/>
      <c r="DQ99" s="807"/>
      <c r="DR99" s="807"/>
      <c r="DS99" s="807"/>
      <c r="DT99" s="807"/>
      <c r="DU99" s="807"/>
      <c r="DV99" s="807"/>
      <c r="DW99" s="807"/>
      <c r="DX99" s="807"/>
    </row>
    <row r="100" spans="2:128" x14ac:dyDescent="0.2">
      <c r="B100" s="806"/>
      <c r="C100" s="807" t="s">
        <v>590</v>
      </c>
      <c r="D100" s="807"/>
      <c r="E100" s="807"/>
      <c r="F100" s="807"/>
      <c r="G100" s="807"/>
      <c r="H100" s="807"/>
      <c r="I100" s="807"/>
      <c r="J100" s="807"/>
      <c r="K100" s="807"/>
      <c r="L100" s="807"/>
      <c r="M100" s="807"/>
      <c r="N100" s="807"/>
      <c r="O100" s="807"/>
      <c r="P100" s="807"/>
      <c r="Q100" s="807"/>
      <c r="R100" s="807"/>
      <c r="S100" s="807"/>
      <c r="T100" s="807"/>
      <c r="U100" s="807"/>
      <c r="V100" s="807"/>
      <c r="W100" s="807"/>
      <c r="X100" s="807"/>
      <c r="Y100" s="807"/>
      <c r="Z100" s="807"/>
      <c r="AA100" s="807"/>
      <c r="AB100" s="807"/>
      <c r="AC100" s="807"/>
      <c r="AD100" s="807"/>
      <c r="AE100" s="807"/>
      <c r="AF100" s="807"/>
      <c r="AG100" s="807"/>
      <c r="AH100" s="807"/>
      <c r="AI100" s="807"/>
      <c r="AJ100" s="807"/>
      <c r="AK100" s="807"/>
      <c r="AL100" s="807"/>
      <c r="AM100" s="807"/>
      <c r="AN100" s="807"/>
      <c r="AO100" s="807"/>
      <c r="AP100" s="807"/>
      <c r="AQ100" s="807"/>
      <c r="AR100" s="807"/>
      <c r="AS100" s="807"/>
      <c r="AT100" s="807"/>
      <c r="AU100" s="807"/>
      <c r="AV100" s="807"/>
      <c r="AW100" s="807"/>
      <c r="AX100" s="807"/>
      <c r="AY100" s="807"/>
      <c r="AZ100" s="807"/>
      <c r="BA100" s="807"/>
      <c r="BB100" s="807"/>
      <c r="BC100" s="807"/>
      <c r="BD100" s="807"/>
      <c r="BE100" s="807"/>
      <c r="BF100" s="807"/>
      <c r="BG100" s="807"/>
      <c r="BH100" s="807"/>
      <c r="BI100" s="807"/>
      <c r="BJ100" s="807"/>
      <c r="BK100" s="807"/>
      <c r="BL100" s="807"/>
      <c r="BM100" s="807"/>
      <c r="BN100" s="807"/>
      <c r="BO100" s="807"/>
      <c r="BP100" s="807"/>
      <c r="BQ100" s="807"/>
      <c r="BR100" s="807"/>
      <c r="BS100" s="807"/>
      <c r="BT100" s="807"/>
      <c r="BU100" s="807"/>
      <c r="BV100" s="807"/>
      <c r="BW100" s="807"/>
      <c r="BX100" s="807"/>
      <c r="BY100" s="807"/>
      <c r="BZ100" s="807"/>
      <c r="CA100" s="807"/>
      <c r="CB100" s="807"/>
      <c r="CC100" s="807"/>
      <c r="CD100" s="807"/>
      <c r="CE100" s="807"/>
      <c r="CF100" s="807"/>
      <c r="CG100" s="807"/>
      <c r="CH100" s="807"/>
      <c r="CI100" s="807"/>
      <c r="CJ100" s="807"/>
      <c r="CK100" s="807"/>
      <c r="CL100" s="807"/>
      <c r="CM100" s="807"/>
      <c r="CN100" s="807"/>
      <c r="CO100" s="807"/>
      <c r="CP100" s="807"/>
      <c r="CQ100" s="807"/>
      <c r="CR100" s="807"/>
      <c r="CS100" s="807"/>
      <c r="CT100" s="807"/>
      <c r="CU100" s="807"/>
      <c r="CV100" s="807"/>
      <c r="CW100" s="807"/>
      <c r="CX100" s="807"/>
      <c r="CY100" s="807"/>
      <c r="CZ100" s="807"/>
      <c r="DA100" s="807"/>
      <c r="DB100" s="807"/>
      <c r="DC100" s="807"/>
      <c r="DD100" s="807"/>
      <c r="DE100" s="807"/>
      <c r="DF100" s="807"/>
      <c r="DG100" s="807"/>
      <c r="DH100" s="807"/>
      <c r="DI100" s="807"/>
      <c r="DJ100" s="807"/>
      <c r="DK100" s="807"/>
      <c r="DL100" s="807"/>
      <c r="DM100" s="807"/>
      <c r="DN100" s="807"/>
      <c r="DO100" s="807"/>
      <c r="DP100" s="807"/>
      <c r="DQ100" s="807"/>
      <c r="DR100" s="807"/>
      <c r="DS100" s="807"/>
      <c r="DT100" s="807"/>
      <c r="DU100" s="807"/>
      <c r="DV100" s="807"/>
      <c r="DW100" s="807"/>
      <c r="DX100" s="807"/>
    </row>
    <row r="101" spans="2:128" x14ac:dyDescent="0.2">
      <c r="B101" s="806"/>
      <c r="C101" s="807" t="s">
        <v>591</v>
      </c>
      <c r="D101" s="807"/>
      <c r="E101" s="807"/>
      <c r="F101" s="807"/>
      <c r="G101" s="807"/>
      <c r="H101" s="807"/>
      <c r="I101" s="807"/>
      <c r="J101" s="807"/>
      <c r="K101" s="807"/>
      <c r="L101" s="807"/>
      <c r="M101" s="807"/>
      <c r="N101" s="807"/>
      <c r="O101" s="807"/>
      <c r="P101" s="807"/>
      <c r="Q101" s="807"/>
      <c r="R101" s="807"/>
      <c r="S101" s="807"/>
      <c r="T101" s="807"/>
      <c r="U101" s="807"/>
      <c r="V101" s="807"/>
      <c r="W101" s="807"/>
      <c r="X101" s="807"/>
      <c r="Y101" s="807"/>
      <c r="Z101" s="807"/>
      <c r="AA101" s="807"/>
      <c r="AB101" s="807"/>
      <c r="AC101" s="807"/>
      <c r="AD101" s="807"/>
      <c r="AE101" s="807"/>
      <c r="AF101" s="807"/>
      <c r="AG101" s="807"/>
      <c r="AH101" s="807"/>
      <c r="AI101" s="807"/>
      <c r="AJ101" s="807"/>
      <c r="AK101" s="807"/>
      <c r="AL101" s="807"/>
      <c r="AM101" s="807"/>
      <c r="AN101" s="807"/>
      <c r="AO101" s="807"/>
      <c r="AP101" s="807"/>
      <c r="AQ101" s="807"/>
      <c r="AR101" s="807"/>
      <c r="AS101" s="807"/>
      <c r="AT101" s="807"/>
      <c r="AU101" s="807"/>
      <c r="AV101" s="807"/>
      <c r="AW101" s="807"/>
      <c r="AX101" s="807"/>
      <c r="AY101" s="807"/>
      <c r="AZ101" s="807"/>
      <c r="BA101" s="807"/>
      <c r="BB101" s="807"/>
      <c r="BC101" s="807"/>
      <c r="BD101" s="807"/>
      <c r="BE101" s="807"/>
      <c r="BF101" s="807"/>
      <c r="BG101" s="807"/>
      <c r="BH101" s="807"/>
      <c r="BI101" s="807"/>
      <c r="BJ101" s="807"/>
      <c r="BK101" s="807"/>
      <c r="BL101" s="807"/>
      <c r="BM101" s="807"/>
      <c r="BN101" s="807"/>
      <c r="BO101" s="807"/>
      <c r="BP101" s="807"/>
      <c r="BQ101" s="807"/>
      <c r="BR101" s="807"/>
      <c r="BS101" s="807"/>
      <c r="BT101" s="807"/>
      <c r="BU101" s="807"/>
      <c r="BV101" s="807"/>
      <c r="BW101" s="807"/>
      <c r="BX101" s="807"/>
      <c r="BY101" s="807"/>
      <c r="BZ101" s="807"/>
      <c r="CA101" s="807"/>
      <c r="CB101" s="807"/>
      <c r="CC101" s="807"/>
      <c r="CD101" s="807"/>
      <c r="CE101" s="807"/>
      <c r="CF101" s="807"/>
      <c r="CG101" s="807"/>
      <c r="CH101" s="807"/>
      <c r="CI101" s="807"/>
      <c r="CJ101" s="807"/>
      <c r="CK101" s="807"/>
      <c r="CL101" s="807"/>
      <c r="CM101" s="807"/>
      <c r="CN101" s="807"/>
      <c r="CO101" s="807"/>
      <c r="CP101" s="807"/>
      <c r="CQ101" s="807"/>
      <c r="CR101" s="807"/>
      <c r="CS101" s="807"/>
      <c r="CT101" s="807"/>
      <c r="CU101" s="807"/>
      <c r="CV101" s="807"/>
      <c r="CW101" s="807"/>
      <c r="CX101" s="807"/>
      <c r="CY101" s="807"/>
      <c r="CZ101" s="807"/>
      <c r="DA101" s="807"/>
      <c r="DB101" s="807"/>
      <c r="DC101" s="807"/>
      <c r="DD101" s="807"/>
      <c r="DE101" s="807"/>
      <c r="DF101" s="807"/>
      <c r="DG101" s="807"/>
      <c r="DH101" s="807"/>
      <c r="DI101" s="807"/>
      <c r="DJ101" s="807"/>
      <c r="DK101" s="807"/>
      <c r="DL101" s="807"/>
      <c r="DM101" s="807"/>
      <c r="DN101" s="807"/>
      <c r="DO101" s="807"/>
      <c r="DP101" s="807"/>
      <c r="DQ101" s="807"/>
      <c r="DR101" s="807"/>
      <c r="DS101" s="807"/>
      <c r="DT101" s="807"/>
      <c r="DU101" s="807"/>
      <c r="DV101" s="807"/>
      <c r="DW101" s="807"/>
      <c r="DX101" s="807"/>
    </row>
    <row r="102" spans="2:128" x14ac:dyDescent="0.2">
      <c r="B102" s="806"/>
      <c r="C102" s="807"/>
      <c r="D102" s="807"/>
      <c r="E102" s="807"/>
      <c r="F102" s="807"/>
      <c r="G102" s="807"/>
      <c r="H102" s="807"/>
      <c r="I102" s="807"/>
      <c r="J102" s="807"/>
      <c r="K102" s="807"/>
      <c r="L102" s="807"/>
      <c r="M102" s="807"/>
      <c r="N102" s="807"/>
      <c r="O102" s="807"/>
      <c r="P102" s="807"/>
      <c r="Q102" s="807"/>
      <c r="R102" s="807"/>
      <c r="S102" s="807"/>
      <c r="T102" s="807"/>
      <c r="U102" s="807"/>
      <c r="V102" s="807"/>
      <c r="W102" s="807"/>
      <c r="X102" s="807"/>
      <c r="Y102" s="807"/>
      <c r="Z102" s="807"/>
      <c r="AA102" s="807"/>
      <c r="AB102" s="807"/>
      <c r="AC102" s="807"/>
      <c r="AD102" s="807"/>
      <c r="AE102" s="807"/>
      <c r="AF102" s="807"/>
      <c r="AG102" s="807"/>
      <c r="AH102" s="807"/>
      <c r="AI102" s="807"/>
      <c r="AJ102" s="807"/>
      <c r="AK102" s="807"/>
      <c r="AL102" s="807"/>
      <c r="AM102" s="807"/>
      <c r="AN102" s="807"/>
      <c r="AO102" s="807"/>
      <c r="AP102" s="807"/>
      <c r="AQ102" s="807"/>
      <c r="AR102" s="807"/>
      <c r="AS102" s="807"/>
      <c r="AT102" s="807"/>
      <c r="AU102" s="807"/>
      <c r="AV102" s="807"/>
      <c r="AW102" s="807"/>
      <c r="AX102" s="807"/>
      <c r="AY102" s="807"/>
      <c r="AZ102" s="807"/>
      <c r="BA102" s="807"/>
      <c r="BB102" s="807"/>
      <c r="BC102" s="807"/>
      <c r="BD102" s="807"/>
      <c r="BE102" s="807"/>
      <c r="BF102" s="807"/>
      <c r="BG102" s="807"/>
      <c r="BH102" s="807"/>
      <c r="BI102" s="807"/>
      <c r="BJ102" s="807"/>
      <c r="BK102" s="807"/>
      <c r="BL102" s="807"/>
      <c r="BM102" s="807"/>
      <c r="BN102" s="807"/>
      <c r="BO102" s="807"/>
      <c r="BP102" s="807"/>
      <c r="BQ102" s="807"/>
      <c r="BR102" s="807"/>
      <c r="BS102" s="807"/>
      <c r="BT102" s="807"/>
      <c r="BU102" s="807"/>
      <c r="BV102" s="807"/>
      <c r="BW102" s="807"/>
      <c r="BX102" s="807"/>
      <c r="BY102" s="807"/>
      <c r="BZ102" s="807"/>
      <c r="CA102" s="807"/>
      <c r="CB102" s="807"/>
      <c r="CC102" s="807"/>
      <c r="CD102" s="807"/>
      <c r="CE102" s="807"/>
      <c r="CF102" s="807"/>
      <c r="CG102" s="807"/>
      <c r="CH102" s="807"/>
      <c r="CI102" s="807"/>
      <c r="CJ102" s="807"/>
      <c r="CK102" s="807"/>
      <c r="CL102" s="807"/>
      <c r="CM102" s="807"/>
      <c r="CN102" s="807"/>
      <c r="CO102" s="807"/>
      <c r="CP102" s="807"/>
      <c r="CQ102" s="807"/>
      <c r="CR102" s="807"/>
      <c r="CS102" s="807"/>
      <c r="CT102" s="807"/>
      <c r="CU102" s="807"/>
      <c r="CV102" s="807"/>
      <c r="CW102" s="807"/>
      <c r="CX102" s="807"/>
      <c r="CY102" s="807"/>
      <c r="CZ102" s="807"/>
      <c r="DA102" s="807"/>
      <c r="DB102" s="807"/>
      <c r="DC102" s="807"/>
      <c r="DD102" s="807"/>
      <c r="DE102" s="807"/>
      <c r="DF102" s="807"/>
      <c r="DG102" s="807"/>
      <c r="DH102" s="807"/>
      <c r="DI102" s="807"/>
      <c r="DJ102" s="807"/>
      <c r="DK102" s="807"/>
      <c r="DL102" s="807"/>
      <c r="DM102" s="807"/>
      <c r="DN102" s="807"/>
      <c r="DO102" s="807"/>
      <c r="DP102" s="807"/>
      <c r="DQ102" s="807"/>
      <c r="DR102" s="807"/>
      <c r="DS102" s="807"/>
      <c r="DT102" s="807"/>
      <c r="DU102" s="807"/>
      <c r="DV102" s="807"/>
      <c r="DW102" s="807"/>
      <c r="DX102" s="807"/>
    </row>
  </sheetData>
  <mergeCells count="1">
    <mergeCell ref="W2:W3"/>
  </mergeCells>
  <pageMargins left="0.7" right="0.7" top="0.75" bottom="0.75" header="0.3" footer="0.3"/>
  <pageSetup paperSize="8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showGridLines="0" topLeftCell="Y1" zoomScale="75" zoomScaleNormal="75" workbookViewId="0">
      <selection activeCell="H4" sqref="H4:AJ4"/>
    </sheetView>
  </sheetViews>
  <sheetFormatPr defaultColWidth="8.88671875" defaultRowHeight="15" x14ac:dyDescent="0.2"/>
  <cols>
    <col min="1" max="1" width="1.33203125" customWidth="1"/>
    <col min="2" max="2" width="8" customWidth="1"/>
    <col min="3" max="3" width="45.109375" customWidth="1"/>
    <col min="4" max="4" width="18" customWidth="1"/>
    <col min="5" max="5" width="18" hidden="1" customWidth="1"/>
    <col min="6" max="7" width="10.21875" customWidth="1"/>
    <col min="8" max="36" width="11.44140625" customWidth="1"/>
    <col min="258" max="258" width="1.33203125" customWidth="1"/>
    <col min="259" max="259" width="8" customWidth="1"/>
    <col min="260" max="260" width="45.109375" customWidth="1"/>
    <col min="261" max="261" width="18" customWidth="1"/>
    <col min="262" max="263" width="10.21875" customWidth="1"/>
    <col min="264" max="292" width="11.44140625" customWidth="1"/>
    <col min="514" max="514" width="1.33203125" customWidth="1"/>
    <col min="515" max="515" width="8" customWidth="1"/>
    <col min="516" max="516" width="45.109375" customWidth="1"/>
    <col min="517" max="517" width="18" customWidth="1"/>
    <col min="518" max="519" width="10.21875" customWidth="1"/>
    <col min="520" max="548" width="11.44140625" customWidth="1"/>
    <col min="770" max="770" width="1.33203125" customWidth="1"/>
    <col min="771" max="771" width="8" customWidth="1"/>
    <col min="772" max="772" width="45.109375" customWidth="1"/>
    <col min="773" max="773" width="18" customWidth="1"/>
    <col min="774" max="775" width="10.21875" customWidth="1"/>
    <col min="776" max="804" width="11.44140625" customWidth="1"/>
    <col min="1026" max="1026" width="1.33203125" customWidth="1"/>
    <col min="1027" max="1027" width="8" customWidth="1"/>
    <col min="1028" max="1028" width="45.109375" customWidth="1"/>
    <col min="1029" max="1029" width="18" customWidth="1"/>
    <col min="1030" max="1031" width="10.21875" customWidth="1"/>
    <col min="1032" max="1060" width="11.44140625" customWidth="1"/>
    <col min="1282" max="1282" width="1.33203125" customWidth="1"/>
    <col min="1283" max="1283" width="8" customWidth="1"/>
    <col min="1284" max="1284" width="45.109375" customWidth="1"/>
    <col min="1285" max="1285" width="18" customWidth="1"/>
    <col min="1286" max="1287" width="10.21875" customWidth="1"/>
    <col min="1288" max="1316" width="11.44140625" customWidth="1"/>
    <col min="1538" max="1538" width="1.33203125" customWidth="1"/>
    <col min="1539" max="1539" width="8" customWidth="1"/>
    <col min="1540" max="1540" width="45.109375" customWidth="1"/>
    <col min="1541" max="1541" width="18" customWidth="1"/>
    <col min="1542" max="1543" width="10.21875" customWidth="1"/>
    <col min="1544" max="1572" width="11.44140625" customWidth="1"/>
    <col min="1794" max="1794" width="1.33203125" customWidth="1"/>
    <col min="1795" max="1795" width="8" customWidth="1"/>
    <col min="1796" max="1796" width="45.109375" customWidth="1"/>
    <col min="1797" max="1797" width="18" customWidth="1"/>
    <col min="1798" max="1799" width="10.21875" customWidth="1"/>
    <col min="1800" max="1828" width="11.44140625" customWidth="1"/>
    <col min="2050" max="2050" width="1.33203125" customWidth="1"/>
    <col min="2051" max="2051" width="8" customWidth="1"/>
    <col min="2052" max="2052" width="45.109375" customWidth="1"/>
    <col min="2053" max="2053" width="18" customWidth="1"/>
    <col min="2054" max="2055" width="10.21875" customWidth="1"/>
    <col min="2056" max="2084" width="11.44140625" customWidth="1"/>
    <col min="2306" max="2306" width="1.33203125" customWidth="1"/>
    <col min="2307" max="2307" width="8" customWidth="1"/>
    <col min="2308" max="2308" width="45.109375" customWidth="1"/>
    <col min="2309" max="2309" width="18" customWidth="1"/>
    <col min="2310" max="2311" width="10.21875" customWidth="1"/>
    <col min="2312" max="2340" width="11.44140625" customWidth="1"/>
    <col min="2562" max="2562" width="1.33203125" customWidth="1"/>
    <col min="2563" max="2563" width="8" customWidth="1"/>
    <col min="2564" max="2564" width="45.109375" customWidth="1"/>
    <col min="2565" max="2565" width="18" customWidth="1"/>
    <col min="2566" max="2567" width="10.21875" customWidth="1"/>
    <col min="2568" max="2596" width="11.44140625" customWidth="1"/>
    <col min="2818" max="2818" width="1.33203125" customWidth="1"/>
    <col min="2819" max="2819" width="8" customWidth="1"/>
    <col min="2820" max="2820" width="45.109375" customWidth="1"/>
    <col min="2821" max="2821" width="18" customWidth="1"/>
    <col min="2822" max="2823" width="10.21875" customWidth="1"/>
    <col min="2824" max="2852" width="11.44140625" customWidth="1"/>
    <col min="3074" max="3074" width="1.33203125" customWidth="1"/>
    <col min="3075" max="3075" width="8" customWidth="1"/>
    <col min="3076" max="3076" width="45.109375" customWidth="1"/>
    <col min="3077" max="3077" width="18" customWidth="1"/>
    <col min="3078" max="3079" width="10.21875" customWidth="1"/>
    <col min="3080" max="3108" width="11.44140625" customWidth="1"/>
    <col min="3330" max="3330" width="1.33203125" customWidth="1"/>
    <col min="3331" max="3331" width="8" customWidth="1"/>
    <col min="3332" max="3332" width="45.109375" customWidth="1"/>
    <col min="3333" max="3333" width="18" customWidth="1"/>
    <col min="3334" max="3335" width="10.21875" customWidth="1"/>
    <col min="3336" max="3364" width="11.44140625" customWidth="1"/>
    <col min="3586" max="3586" width="1.33203125" customWidth="1"/>
    <col min="3587" max="3587" width="8" customWidth="1"/>
    <col min="3588" max="3588" width="45.109375" customWidth="1"/>
    <col min="3589" max="3589" width="18" customWidth="1"/>
    <col min="3590" max="3591" width="10.21875" customWidth="1"/>
    <col min="3592" max="3620" width="11.44140625" customWidth="1"/>
    <col min="3842" max="3842" width="1.33203125" customWidth="1"/>
    <col min="3843" max="3843" width="8" customWidth="1"/>
    <col min="3844" max="3844" width="45.109375" customWidth="1"/>
    <col min="3845" max="3845" width="18" customWidth="1"/>
    <col min="3846" max="3847" width="10.21875" customWidth="1"/>
    <col min="3848" max="3876" width="11.44140625" customWidth="1"/>
    <col min="4098" max="4098" width="1.33203125" customWidth="1"/>
    <col min="4099" max="4099" width="8" customWidth="1"/>
    <col min="4100" max="4100" width="45.109375" customWidth="1"/>
    <col min="4101" max="4101" width="18" customWidth="1"/>
    <col min="4102" max="4103" width="10.21875" customWidth="1"/>
    <col min="4104" max="4132" width="11.44140625" customWidth="1"/>
    <col min="4354" max="4354" width="1.33203125" customWidth="1"/>
    <col min="4355" max="4355" width="8" customWidth="1"/>
    <col min="4356" max="4356" width="45.109375" customWidth="1"/>
    <col min="4357" max="4357" width="18" customWidth="1"/>
    <col min="4358" max="4359" width="10.21875" customWidth="1"/>
    <col min="4360" max="4388" width="11.44140625" customWidth="1"/>
    <col min="4610" max="4610" width="1.33203125" customWidth="1"/>
    <col min="4611" max="4611" width="8" customWidth="1"/>
    <col min="4612" max="4612" width="45.109375" customWidth="1"/>
    <col min="4613" max="4613" width="18" customWidth="1"/>
    <col min="4614" max="4615" width="10.21875" customWidth="1"/>
    <col min="4616" max="4644" width="11.44140625" customWidth="1"/>
    <col min="4866" max="4866" width="1.33203125" customWidth="1"/>
    <col min="4867" max="4867" width="8" customWidth="1"/>
    <col min="4868" max="4868" width="45.109375" customWidth="1"/>
    <col min="4869" max="4869" width="18" customWidth="1"/>
    <col min="4870" max="4871" width="10.21875" customWidth="1"/>
    <col min="4872" max="4900" width="11.44140625" customWidth="1"/>
    <col min="5122" max="5122" width="1.33203125" customWidth="1"/>
    <col min="5123" max="5123" width="8" customWidth="1"/>
    <col min="5124" max="5124" width="45.109375" customWidth="1"/>
    <col min="5125" max="5125" width="18" customWidth="1"/>
    <col min="5126" max="5127" width="10.21875" customWidth="1"/>
    <col min="5128" max="5156" width="11.44140625" customWidth="1"/>
    <col min="5378" max="5378" width="1.33203125" customWidth="1"/>
    <col min="5379" max="5379" width="8" customWidth="1"/>
    <col min="5380" max="5380" width="45.109375" customWidth="1"/>
    <col min="5381" max="5381" width="18" customWidth="1"/>
    <col min="5382" max="5383" width="10.21875" customWidth="1"/>
    <col min="5384" max="5412" width="11.44140625" customWidth="1"/>
    <col min="5634" max="5634" width="1.33203125" customWidth="1"/>
    <col min="5635" max="5635" width="8" customWidth="1"/>
    <col min="5636" max="5636" width="45.109375" customWidth="1"/>
    <col min="5637" max="5637" width="18" customWidth="1"/>
    <col min="5638" max="5639" width="10.21875" customWidth="1"/>
    <col min="5640" max="5668" width="11.44140625" customWidth="1"/>
    <col min="5890" max="5890" width="1.33203125" customWidth="1"/>
    <col min="5891" max="5891" width="8" customWidth="1"/>
    <col min="5892" max="5892" width="45.109375" customWidth="1"/>
    <col min="5893" max="5893" width="18" customWidth="1"/>
    <col min="5894" max="5895" width="10.21875" customWidth="1"/>
    <col min="5896" max="5924" width="11.44140625" customWidth="1"/>
    <col min="6146" max="6146" width="1.33203125" customWidth="1"/>
    <col min="6147" max="6147" width="8" customWidth="1"/>
    <col min="6148" max="6148" width="45.109375" customWidth="1"/>
    <col min="6149" max="6149" width="18" customWidth="1"/>
    <col min="6150" max="6151" width="10.21875" customWidth="1"/>
    <col min="6152" max="6180" width="11.44140625" customWidth="1"/>
    <col min="6402" max="6402" width="1.33203125" customWidth="1"/>
    <col min="6403" max="6403" width="8" customWidth="1"/>
    <col min="6404" max="6404" width="45.109375" customWidth="1"/>
    <col min="6405" max="6405" width="18" customWidth="1"/>
    <col min="6406" max="6407" width="10.21875" customWidth="1"/>
    <col min="6408" max="6436" width="11.44140625" customWidth="1"/>
    <col min="6658" max="6658" width="1.33203125" customWidth="1"/>
    <col min="6659" max="6659" width="8" customWidth="1"/>
    <col min="6660" max="6660" width="45.109375" customWidth="1"/>
    <col min="6661" max="6661" width="18" customWidth="1"/>
    <col min="6662" max="6663" width="10.21875" customWidth="1"/>
    <col min="6664" max="6692" width="11.44140625" customWidth="1"/>
    <col min="6914" max="6914" width="1.33203125" customWidth="1"/>
    <col min="6915" max="6915" width="8" customWidth="1"/>
    <col min="6916" max="6916" width="45.109375" customWidth="1"/>
    <col min="6917" max="6917" width="18" customWidth="1"/>
    <col min="6918" max="6919" width="10.21875" customWidth="1"/>
    <col min="6920" max="6948" width="11.44140625" customWidth="1"/>
    <col min="7170" max="7170" width="1.33203125" customWidth="1"/>
    <col min="7171" max="7171" width="8" customWidth="1"/>
    <col min="7172" max="7172" width="45.109375" customWidth="1"/>
    <col min="7173" max="7173" width="18" customWidth="1"/>
    <col min="7174" max="7175" width="10.21875" customWidth="1"/>
    <col min="7176" max="7204" width="11.44140625" customWidth="1"/>
    <col min="7426" max="7426" width="1.33203125" customWidth="1"/>
    <col min="7427" max="7427" width="8" customWidth="1"/>
    <col min="7428" max="7428" width="45.109375" customWidth="1"/>
    <col min="7429" max="7429" width="18" customWidth="1"/>
    <col min="7430" max="7431" width="10.21875" customWidth="1"/>
    <col min="7432" max="7460" width="11.44140625" customWidth="1"/>
    <col min="7682" max="7682" width="1.33203125" customWidth="1"/>
    <col min="7683" max="7683" width="8" customWidth="1"/>
    <col min="7684" max="7684" width="45.109375" customWidth="1"/>
    <col min="7685" max="7685" width="18" customWidth="1"/>
    <col min="7686" max="7687" width="10.21875" customWidth="1"/>
    <col min="7688" max="7716" width="11.44140625" customWidth="1"/>
    <col min="7938" max="7938" width="1.33203125" customWidth="1"/>
    <col min="7939" max="7939" width="8" customWidth="1"/>
    <col min="7940" max="7940" width="45.109375" customWidth="1"/>
    <col min="7941" max="7941" width="18" customWidth="1"/>
    <col min="7942" max="7943" width="10.21875" customWidth="1"/>
    <col min="7944" max="7972" width="11.44140625" customWidth="1"/>
    <col min="8194" max="8194" width="1.33203125" customWidth="1"/>
    <col min="8195" max="8195" width="8" customWidth="1"/>
    <col min="8196" max="8196" width="45.109375" customWidth="1"/>
    <col min="8197" max="8197" width="18" customWidth="1"/>
    <col min="8198" max="8199" width="10.21875" customWidth="1"/>
    <col min="8200" max="8228" width="11.44140625" customWidth="1"/>
    <col min="8450" max="8450" width="1.33203125" customWidth="1"/>
    <col min="8451" max="8451" width="8" customWidth="1"/>
    <col min="8452" max="8452" width="45.109375" customWidth="1"/>
    <col min="8453" max="8453" width="18" customWidth="1"/>
    <col min="8454" max="8455" width="10.21875" customWidth="1"/>
    <col min="8456" max="8484" width="11.44140625" customWidth="1"/>
    <col min="8706" max="8706" width="1.33203125" customWidth="1"/>
    <col min="8707" max="8707" width="8" customWidth="1"/>
    <col min="8708" max="8708" width="45.109375" customWidth="1"/>
    <col min="8709" max="8709" width="18" customWidth="1"/>
    <col min="8710" max="8711" width="10.21875" customWidth="1"/>
    <col min="8712" max="8740" width="11.44140625" customWidth="1"/>
    <col min="8962" max="8962" width="1.33203125" customWidth="1"/>
    <col min="8963" max="8963" width="8" customWidth="1"/>
    <col min="8964" max="8964" width="45.109375" customWidth="1"/>
    <col min="8965" max="8965" width="18" customWidth="1"/>
    <col min="8966" max="8967" width="10.21875" customWidth="1"/>
    <col min="8968" max="8996" width="11.44140625" customWidth="1"/>
    <col min="9218" max="9218" width="1.33203125" customWidth="1"/>
    <col min="9219" max="9219" width="8" customWidth="1"/>
    <col min="9220" max="9220" width="45.109375" customWidth="1"/>
    <col min="9221" max="9221" width="18" customWidth="1"/>
    <col min="9222" max="9223" width="10.21875" customWidth="1"/>
    <col min="9224" max="9252" width="11.44140625" customWidth="1"/>
    <col min="9474" max="9474" width="1.33203125" customWidth="1"/>
    <col min="9475" max="9475" width="8" customWidth="1"/>
    <col min="9476" max="9476" width="45.109375" customWidth="1"/>
    <col min="9477" max="9477" width="18" customWidth="1"/>
    <col min="9478" max="9479" width="10.21875" customWidth="1"/>
    <col min="9480" max="9508" width="11.44140625" customWidth="1"/>
    <col min="9730" max="9730" width="1.33203125" customWidth="1"/>
    <col min="9731" max="9731" width="8" customWidth="1"/>
    <col min="9732" max="9732" width="45.109375" customWidth="1"/>
    <col min="9733" max="9733" width="18" customWidth="1"/>
    <col min="9734" max="9735" width="10.21875" customWidth="1"/>
    <col min="9736" max="9764" width="11.44140625" customWidth="1"/>
    <col min="9986" max="9986" width="1.33203125" customWidth="1"/>
    <col min="9987" max="9987" width="8" customWidth="1"/>
    <col min="9988" max="9988" width="45.109375" customWidth="1"/>
    <col min="9989" max="9989" width="18" customWidth="1"/>
    <col min="9990" max="9991" width="10.21875" customWidth="1"/>
    <col min="9992" max="10020" width="11.44140625" customWidth="1"/>
    <col min="10242" max="10242" width="1.33203125" customWidth="1"/>
    <col min="10243" max="10243" width="8" customWidth="1"/>
    <col min="10244" max="10244" width="45.109375" customWidth="1"/>
    <col min="10245" max="10245" width="18" customWidth="1"/>
    <col min="10246" max="10247" width="10.21875" customWidth="1"/>
    <col min="10248" max="10276" width="11.44140625" customWidth="1"/>
    <col min="10498" max="10498" width="1.33203125" customWidth="1"/>
    <col min="10499" max="10499" width="8" customWidth="1"/>
    <col min="10500" max="10500" width="45.109375" customWidth="1"/>
    <col min="10501" max="10501" width="18" customWidth="1"/>
    <col min="10502" max="10503" width="10.21875" customWidth="1"/>
    <col min="10504" max="10532" width="11.44140625" customWidth="1"/>
    <col min="10754" max="10754" width="1.33203125" customWidth="1"/>
    <col min="10755" max="10755" width="8" customWidth="1"/>
    <col min="10756" max="10756" width="45.109375" customWidth="1"/>
    <col min="10757" max="10757" width="18" customWidth="1"/>
    <col min="10758" max="10759" width="10.21875" customWidth="1"/>
    <col min="10760" max="10788" width="11.44140625" customWidth="1"/>
    <col min="11010" max="11010" width="1.33203125" customWidth="1"/>
    <col min="11011" max="11011" width="8" customWidth="1"/>
    <col min="11012" max="11012" width="45.109375" customWidth="1"/>
    <col min="11013" max="11013" width="18" customWidth="1"/>
    <col min="11014" max="11015" width="10.21875" customWidth="1"/>
    <col min="11016" max="11044" width="11.44140625" customWidth="1"/>
    <col min="11266" max="11266" width="1.33203125" customWidth="1"/>
    <col min="11267" max="11267" width="8" customWidth="1"/>
    <col min="11268" max="11268" width="45.109375" customWidth="1"/>
    <col min="11269" max="11269" width="18" customWidth="1"/>
    <col min="11270" max="11271" width="10.21875" customWidth="1"/>
    <col min="11272" max="11300" width="11.44140625" customWidth="1"/>
    <col min="11522" max="11522" width="1.33203125" customWidth="1"/>
    <col min="11523" max="11523" width="8" customWidth="1"/>
    <col min="11524" max="11524" width="45.109375" customWidth="1"/>
    <col min="11525" max="11525" width="18" customWidth="1"/>
    <col min="11526" max="11527" width="10.21875" customWidth="1"/>
    <col min="11528" max="11556" width="11.44140625" customWidth="1"/>
    <col min="11778" max="11778" width="1.33203125" customWidth="1"/>
    <col min="11779" max="11779" width="8" customWidth="1"/>
    <col min="11780" max="11780" width="45.109375" customWidth="1"/>
    <col min="11781" max="11781" width="18" customWidth="1"/>
    <col min="11782" max="11783" width="10.21875" customWidth="1"/>
    <col min="11784" max="11812" width="11.44140625" customWidth="1"/>
    <col min="12034" max="12034" width="1.33203125" customWidth="1"/>
    <col min="12035" max="12035" width="8" customWidth="1"/>
    <col min="12036" max="12036" width="45.109375" customWidth="1"/>
    <col min="12037" max="12037" width="18" customWidth="1"/>
    <col min="12038" max="12039" width="10.21875" customWidth="1"/>
    <col min="12040" max="12068" width="11.44140625" customWidth="1"/>
    <col min="12290" max="12290" width="1.33203125" customWidth="1"/>
    <col min="12291" max="12291" width="8" customWidth="1"/>
    <col min="12292" max="12292" width="45.109375" customWidth="1"/>
    <col min="12293" max="12293" width="18" customWidth="1"/>
    <col min="12294" max="12295" width="10.21875" customWidth="1"/>
    <col min="12296" max="12324" width="11.44140625" customWidth="1"/>
    <col min="12546" max="12546" width="1.33203125" customWidth="1"/>
    <col min="12547" max="12547" width="8" customWidth="1"/>
    <col min="12548" max="12548" width="45.109375" customWidth="1"/>
    <col min="12549" max="12549" width="18" customWidth="1"/>
    <col min="12550" max="12551" width="10.21875" customWidth="1"/>
    <col min="12552" max="12580" width="11.44140625" customWidth="1"/>
    <col min="12802" max="12802" width="1.33203125" customWidth="1"/>
    <col min="12803" max="12803" width="8" customWidth="1"/>
    <col min="12804" max="12804" width="45.109375" customWidth="1"/>
    <col min="12805" max="12805" width="18" customWidth="1"/>
    <col min="12806" max="12807" width="10.21875" customWidth="1"/>
    <col min="12808" max="12836" width="11.44140625" customWidth="1"/>
    <col min="13058" max="13058" width="1.33203125" customWidth="1"/>
    <col min="13059" max="13059" width="8" customWidth="1"/>
    <col min="13060" max="13060" width="45.109375" customWidth="1"/>
    <col min="13061" max="13061" width="18" customWidth="1"/>
    <col min="13062" max="13063" width="10.21875" customWidth="1"/>
    <col min="13064" max="13092" width="11.44140625" customWidth="1"/>
    <col min="13314" max="13314" width="1.33203125" customWidth="1"/>
    <col min="13315" max="13315" width="8" customWidth="1"/>
    <col min="13316" max="13316" width="45.109375" customWidth="1"/>
    <col min="13317" max="13317" width="18" customWidth="1"/>
    <col min="13318" max="13319" width="10.21875" customWidth="1"/>
    <col min="13320" max="13348" width="11.44140625" customWidth="1"/>
    <col min="13570" max="13570" width="1.33203125" customWidth="1"/>
    <col min="13571" max="13571" width="8" customWidth="1"/>
    <col min="13572" max="13572" width="45.109375" customWidth="1"/>
    <col min="13573" max="13573" width="18" customWidth="1"/>
    <col min="13574" max="13575" width="10.21875" customWidth="1"/>
    <col min="13576" max="13604" width="11.44140625" customWidth="1"/>
    <col min="13826" max="13826" width="1.33203125" customWidth="1"/>
    <col min="13827" max="13827" width="8" customWidth="1"/>
    <col min="13828" max="13828" width="45.109375" customWidth="1"/>
    <col min="13829" max="13829" width="18" customWidth="1"/>
    <col min="13830" max="13831" width="10.21875" customWidth="1"/>
    <col min="13832" max="13860" width="11.44140625" customWidth="1"/>
    <col min="14082" max="14082" width="1.33203125" customWidth="1"/>
    <col min="14083" max="14083" width="8" customWidth="1"/>
    <col min="14084" max="14084" width="45.109375" customWidth="1"/>
    <col min="14085" max="14085" width="18" customWidth="1"/>
    <col min="14086" max="14087" width="10.21875" customWidth="1"/>
    <col min="14088" max="14116" width="11.44140625" customWidth="1"/>
    <col min="14338" max="14338" width="1.33203125" customWidth="1"/>
    <col min="14339" max="14339" width="8" customWidth="1"/>
    <col min="14340" max="14340" width="45.109375" customWidth="1"/>
    <col min="14341" max="14341" width="18" customWidth="1"/>
    <col min="14342" max="14343" width="10.21875" customWidth="1"/>
    <col min="14344" max="14372" width="11.44140625" customWidth="1"/>
    <col min="14594" max="14594" width="1.33203125" customWidth="1"/>
    <col min="14595" max="14595" width="8" customWidth="1"/>
    <col min="14596" max="14596" width="45.109375" customWidth="1"/>
    <col min="14597" max="14597" width="18" customWidth="1"/>
    <col min="14598" max="14599" width="10.21875" customWidth="1"/>
    <col min="14600" max="14628" width="11.44140625" customWidth="1"/>
    <col min="14850" max="14850" width="1.33203125" customWidth="1"/>
    <col min="14851" max="14851" width="8" customWidth="1"/>
    <col min="14852" max="14852" width="45.109375" customWidth="1"/>
    <col min="14853" max="14853" width="18" customWidth="1"/>
    <col min="14854" max="14855" width="10.21875" customWidth="1"/>
    <col min="14856" max="14884" width="11.44140625" customWidth="1"/>
    <col min="15106" max="15106" width="1.33203125" customWidth="1"/>
    <col min="15107" max="15107" width="8" customWidth="1"/>
    <col min="15108" max="15108" width="45.109375" customWidth="1"/>
    <col min="15109" max="15109" width="18" customWidth="1"/>
    <col min="15110" max="15111" width="10.21875" customWidth="1"/>
    <col min="15112" max="15140" width="11.44140625" customWidth="1"/>
    <col min="15362" max="15362" width="1.33203125" customWidth="1"/>
    <col min="15363" max="15363" width="8" customWidth="1"/>
    <col min="15364" max="15364" width="45.109375" customWidth="1"/>
    <col min="15365" max="15365" width="18" customWidth="1"/>
    <col min="15366" max="15367" width="10.21875" customWidth="1"/>
    <col min="15368" max="15396" width="11.44140625" customWidth="1"/>
    <col min="15618" max="15618" width="1.33203125" customWidth="1"/>
    <col min="15619" max="15619" width="8" customWidth="1"/>
    <col min="15620" max="15620" width="45.109375" customWidth="1"/>
    <col min="15621" max="15621" width="18" customWidth="1"/>
    <col min="15622" max="15623" width="10.21875" customWidth="1"/>
    <col min="15624" max="15652" width="11.44140625" customWidth="1"/>
    <col min="15874" max="15874" width="1.33203125" customWidth="1"/>
    <col min="15875" max="15875" width="8" customWidth="1"/>
    <col min="15876" max="15876" width="45.109375" customWidth="1"/>
    <col min="15877" max="15877" width="18" customWidth="1"/>
    <col min="15878" max="15879" width="10.21875" customWidth="1"/>
    <col min="15880" max="15908" width="11.44140625" customWidth="1"/>
    <col min="16130" max="16130" width="1.33203125" customWidth="1"/>
    <col min="16131" max="16131" width="8" customWidth="1"/>
    <col min="16132" max="16132" width="45.109375" customWidth="1"/>
    <col min="16133" max="16133" width="18" customWidth="1"/>
    <col min="16134" max="16135" width="10.21875" customWidth="1"/>
    <col min="16136" max="16164" width="11.44140625" customWidth="1"/>
  </cols>
  <sheetData>
    <row r="1" spans="1:37" ht="18" x14ac:dyDescent="0.25">
      <c r="A1" s="233"/>
      <c r="B1" s="234" t="s">
        <v>592</v>
      </c>
      <c r="C1" s="235"/>
      <c r="D1" s="236"/>
      <c r="E1" s="236"/>
      <c r="F1" s="237"/>
      <c r="G1" s="237"/>
      <c r="H1" s="237"/>
      <c r="I1" s="238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239"/>
      <c r="AI1" s="239"/>
      <c r="AJ1" s="239"/>
    </row>
    <row r="2" spans="1:37" ht="15.75" thickBot="1" x14ac:dyDescent="0.25">
      <c r="A2" s="240"/>
      <c r="B2" s="241"/>
      <c r="C2" s="242"/>
      <c r="D2" s="121"/>
      <c r="E2" s="121"/>
      <c r="F2" s="98"/>
      <c r="G2" s="98"/>
      <c r="H2" s="981" t="s">
        <v>593</v>
      </c>
      <c r="I2" s="982"/>
      <c r="J2" s="982"/>
      <c r="K2" s="982"/>
      <c r="L2" s="982"/>
      <c r="M2" s="982"/>
      <c r="N2" s="982"/>
      <c r="O2" s="982"/>
      <c r="P2" s="982"/>
      <c r="Q2" s="982"/>
      <c r="R2" s="982"/>
      <c r="S2" s="982"/>
      <c r="T2" s="982"/>
      <c r="U2" s="982"/>
      <c r="V2" s="982"/>
      <c r="W2" s="982"/>
      <c r="X2" s="982"/>
      <c r="Y2" s="982"/>
      <c r="Z2" s="982"/>
      <c r="AA2" s="982"/>
      <c r="AB2" s="982"/>
      <c r="AC2" s="982"/>
      <c r="AD2" s="982"/>
      <c r="AE2" s="982"/>
      <c r="AF2" s="982"/>
      <c r="AG2" s="982"/>
      <c r="AH2" s="982"/>
      <c r="AI2" s="982"/>
      <c r="AJ2" s="982"/>
    </row>
    <row r="3" spans="1:37" ht="31.5" x14ac:dyDescent="0.2">
      <c r="A3" s="243"/>
      <c r="B3" s="244" t="s">
        <v>594</v>
      </c>
      <c r="C3" s="483" t="s">
        <v>595</v>
      </c>
      <c r="D3" s="484" t="s">
        <v>596</v>
      </c>
      <c r="E3" s="484"/>
      <c r="F3" s="485" t="s">
        <v>137</v>
      </c>
      <c r="G3" s="485" t="s">
        <v>186</v>
      </c>
      <c r="H3" s="486" t="str">
        <f>'TITLE PAGE'!D14</f>
        <v>2015-16</v>
      </c>
      <c r="I3" s="487" t="str">
        <f>'WRZ summary'!E5</f>
        <v>For info 2017-18</v>
      </c>
      <c r="J3" s="487" t="str">
        <f>'WRZ summary'!F5</f>
        <v>For info 2018-19</v>
      </c>
      <c r="K3" s="487" t="str">
        <f>'WRZ summary'!G5</f>
        <v>For info 2019-20</v>
      </c>
      <c r="L3" s="484" t="str">
        <f>'WRZ summary'!H5</f>
        <v>2020-21</v>
      </c>
      <c r="M3" s="484" t="str">
        <f>'WRZ summary'!I5</f>
        <v>2021-22</v>
      </c>
      <c r="N3" s="484" t="str">
        <f>'WRZ summary'!J5</f>
        <v>2022-23</v>
      </c>
      <c r="O3" s="484" t="str">
        <f>'WRZ summary'!K5</f>
        <v>2023-24</v>
      </c>
      <c r="P3" s="484" t="str">
        <f>'WRZ summary'!L5</f>
        <v>2024-25</v>
      </c>
      <c r="Q3" s="484" t="str">
        <f>'WRZ summary'!M5</f>
        <v>2025-26</v>
      </c>
      <c r="R3" s="484" t="str">
        <f>'WRZ summary'!N5</f>
        <v>2026-27</v>
      </c>
      <c r="S3" s="484" t="str">
        <f>'WRZ summary'!O5</f>
        <v>2027-28</v>
      </c>
      <c r="T3" s="484" t="str">
        <f>'WRZ summary'!P5</f>
        <v>2028-29</v>
      </c>
      <c r="U3" s="484" t="str">
        <f>'WRZ summary'!Q5</f>
        <v>2029-30</v>
      </c>
      <c r="V3" s="484" t="str">
        <f>'WRZ summary'!R5</f>
        <v>2030-31</v>
      </c>
      <c r="W3" s="484" t="str">
        <f>'WRZ summary'!S5</f>
        <v>2031-32</v>
      </c>
      <c r="X3" s="484" t="str">
        <f>'WRZ summary'!T5</f>
        <v>2032-33</v>
      </c>
      <c r="Y3" s="484" t="str">
        <f>'WRZ summary'!U5</f>
        <v>2033-34</v>
      </c>
      <c r="Z3" s="484" t="str">
        <f>'WRZ summary'!V5</f>
        <v>2034-35</v>
      </c>
      <c r="AA3" s="484" t="str">
        <f>'WRZ summary'!W5</f>
        <v>2035-36</v>
      </c>
      <c r="AB3" s="484" t="str">
        <f>'WRZ summary'!X5</f>
        <v>2036-37</v>
      </c>
      <c r="AC3" s="484" t="str">
        <f>'WRZ summary'!Y5</f>
        <v>2037-38</v>
      </c>
      <c r="AD3" s="484" t="str">
        <f>'WRZ summary'!Z5</f>
        <v>2038-39</v>
      </c>
      <c r="AE3" s="484" t="str">
        <f>'WRZ summary'!AA5</f>
        <v>2039-40</v>
      </c>
      <c r="AF3" s="484" t="str">
        <f>'WRZ summary'!AB5</f>
        <v>2040-41</v>
      </c>
      <c r="AG3" s="484" t="str">
        <f>'WRZ summary'!AC5</f>
        <v>2041-42</v>
      </c>
      <c r="AH3" s="484" t="str">
        <f>'WRZ summary'!AD5</f>
        <v>2042-43</v>
      </c>
      <c r="AI3" s="484" t="str">
        <f>'WRZ summary'!AE5</f>
        <v>2043-44</v>
      </c>
      <c r="AJ3" s="488" t="str">
        <f>'WRZ summary'!AF5</f>
        <v>2044-45</v>
      </c>
      <c r="AK3" s="456"/>
    </row>
    <row r="4" spans="1:37" x14ac:dyDescent="0.2">
      <c r="A4" s="245"/>
      <c r="B4" s="246">
        <v>58</v>
      </c>
      <c r="C4" s="489" t="s">
        <v>597</v>
      </c>
      <c r="D4" s="247" t="s">
        <v>120</v>
      </c>
      <c r="E4" s="247"/>
      <c r="F4" s="248" t="s">
        <v>72</v>
      </c>
      <c r="G4" s="248">
        <v>2</v>
      </c>
      <c r="H4" s="930">
        <f>SUM(H5,H8,H11,-H14,-H18,-H21,-H24,H27)</f>
        <v>0</v>
      </c>
      <c r="I4" s="931">
        <f>SUM(I5,I8,I11,-I14,-I18,-I21,-I24,I27)</f>
        <v>0</v>
      </c>
      <c r="J4" s="931">
        <f>SUM(J5,J8,J11,-J14,-J18,-J21,-J24,J27)</f>
        <v>0</v>
      </c>
      <c r="K4" s="931">
        <f>SUM(K5,K8,K11,-K14,-K18,-K21,-K24,K27)</f>
        <v>0</v>
      </c>
      <c r="L4" s="910">
        <f>SUM(L5,L8,L11,-L14,-L18,-L21,-L24,L27)</f>
        <v>0</v>
      </c>
      <c r="M4" s="910">
        <f t="shared" ref="M4:AJ4" si="0">SUM(M5,M8,M11,-M14,-M18,-M21,-M24,M27)</f>
        <v>0</v>
      </c>
      <c r="N4" s="910">
        <f t="shared" si="0"/>
        <v>0</v>
      </c>
      <c r="O4" s="910">
        <f t="shared" si="0"/>
        <v>0</v>
      </c>
      <c r="P4" s="910">
        <f t="shared" si="0"/>
        <v>0</v>
      </c>
      <c r="Q4" s="910">
        <f t="shared" si="0"/>
        <v>0</v>
      </c>
      <c r="R4" s="910">
        <f t="shared" si="0"/>
        <v>0</v>
      </c>
      <c r="S4" s="910">
        <f t="shared" si="0"/>
        <v>0</v>
      </c>
      <c r="T4" s="910">
        <f t="shared" si="0"/>
        <v>0</v>
      </c>
      <c r="U4" s="910">
        <f t="shared" si="0"/>
        <v>0</v>
      </c>
      <c r="V4" s="910">
        <f t="shared" si="0"/>
        <v>0</v>
      </c>
      <c r="W4" s="910">
        <f t="shared" si="0"/>
        <v>0</v>
      </c>
      <c r="X4" s="910">
        <f t="shared" si="0"/>
        <v>0</v>
      </c>
      <c r="Y4" s="910">
        <f t="shared" si="0"/>
        <v>0</v>
      </c>
      <c r="Z4" s="910">
        <f t="shared" si="0"/>
        <v>0</v>
      </c>
      <c r="AA4" s="910">
        <f t="shared" si="0"/>
        <v>0</v>
      </c>
      <c r="AB4" s="910">
        <f t="shared" si="0"/>
        <v>0</v>
      </c>
      <c r="AC4" s="910">
        <f t="shared" si="0"/>
        <v>0</v>
      </c>
      <c r="AD4" s="910">
        <f t="shared" si="0"/>
        <v>0</v>
      </c>
      <c r="AE4" s="910">
        <f t="shared" si="0"/>
        <v>0</v>
      </c>
      <c r="AF4" s="910">
        <f t="shared" si="0"/>
        <v>0</v>
      </c>
      <c r="AG4" s="910">
        <f t="shared" si="0"/>
        <v>0</v>
      </c>
      <c r="AH4" s="910">
        <f t="shared" si="0"/>
        <v>0</v>
      </c>
      <c r="AI4" s="910">
        <f t="shared" si="0"/>
        <v>0</v>
      </c>
      <c r="AJ4" s="932">
        <f t="shared" si="0"/>
        <v>0</v>
      </c>
      <c r="AK4" s="456"/>
    </row>
    <row r="5" spans="1:37" x14ac:dyDescent="0.2">
      <c r="A5" s="249"/>
      <c r="B5" s="250">
        <f>B4+0.1</f>
        <v>58.1</v>
      </c>
      <c r="C5" s="853" t="s">
        <v>598</v>
      </c>
      <c r="D5" s="251" t="s">
        <v>120</v>
      </c>
      <c r="E5" s="251"/>
      <c r="F5" s="252" t="s">
        <v>72</v>
      </c>
      <c r="G5" s="252">
        <v>2</v>
      </c>
      <c r="H5" s="414">
        <f>SUM(H6:H7)</f>
        <v>0</v>
      </c>
      <c r="I5" s="422">
        <f t="shared" ref="I5:AJ5" si="1">SUM(I6:I7)</f>
        <v>0</v>
      </c>
      <c r="J5" s="422">
        <f t="shared" si="1"/>
        <v>0</v>
      </c>
      <c r="K5" s="422">
        <f t="shared" si="1"/>
        <v>0</v>
      </c>
      <c r="L5" s="415">
        <f>SUM(L6:L7)</f>
        <v>0</v>
      </c>
      <c r="M5" s="415">
        <f t="shared" si="1"/>
        <v>0</v>
      </c>
      <c r="N5" s="415">
        <f t="shared" si="1"/>
        <v>0</v>
      </c>
      <c r="O5" s="415">
        <f t="shared" si="1"/>
        <v>0</v>
      </c>
      <c r="P5" s="415">
        <f t="shared" si="1"/>
        <v>0</v>
      </c>
      <c r="Q5" s="415">
        <f t="shared" si="1"/>
        <v>0</v>
      </c>
      <c r="R5" s="415">
        <f t="shared" si="1"/>
        <v>0</v>
      </c>
      <c r="S5" s="415">
        <f t="shared" si="1"/>
        <v>0</v>
      </c>
      <c r="T5" s="415">
        <f t="shared" si="1"/>
        <v>0</v>
      </c>
      <c r="U5" s="415">
        <f t="shared" si="1"/>
        <v>0</v>
      </c>
      <c r="V5" s="415">
        <f t="shared" si="1"/>
        <v>0</v>
      </c>
      <c r="W5" s="415">
        <f t="shared" si="1"/>
        <v>0</v>
      </c>
      <c r="X5" s="415">
        <f t="shared" si="1"/>
        <v>0</v>
      </c>
      <c r="Y5" s="415">
        <f t="shared" si="1"/>
        <v>0</v>
      </c>
      <c r="Z5" s="415">
        <f t="shared" si="1"/>
        <v>0</v>
      </c>
      <c r="AA5" s="415">
        <f t="shared" si="1"/>
        <v>0</v>
      </c>
      <c r="AB5" s="415">
        <f t="shared" si="1"/>
        <v>0</v>
      </c>
      <c r="AC5" s="415">
        <f t="shared" si="1"/>
        <v>0</v>
      </c>
      <c r="AD5" s="415">
        <f t="shared" si="1"/>
        <v>0</v>
      </c>
      <c r="AE5" s="415">
        <f t="shared" si="1"/>
        <v>0</v>
      </c>
      <c r="AF5" s="415">
        <f t="shared" si="1"/>
        <v>0</v>
      </c>
      <c r="AG5" s="415">
        <f t="shared" si="1"/>
        <v>0</v>
      </c>
      <c r="AH5" s="415">
        <f t="shared" si="1"/>
        <v>0</v>
      </c>
      <c r="AI5" s="415">
        <f t="shared" si="1"/>
        <v>0</v>
      </c>
      <c r="AJ5" s="415">
        <f t="shared" si="1"/>
        <v>0</v>
      </c>
      <c r="AK5" s="456"/>
    </row>
    <row r="6" spans="1:37" x14ac:dyDescent="0.2">
      <c r="A6" s="249"/>
      <c r="B6" s="253" t="s">
        <v>120</v>
      </c>
      <c r="C6" s="254"/>
      <c r="D6" s="254"/>
      <c r="E6" s="254"/>
      <c r="F6" s="255" t="s">
        <v>72</v>
      </c>
      <c r="G6" s="255">
        <v>2</v>
      </c>
      <c r="H6" s="414"/>
      <c r="I6" s="422"/>
      <c r="J6" s="422"/>
      <c r="K6" s="422"/>
      <c r="L6" s="431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1"/>
      <c r="AA6" s="431"/>
      <c r="AB6" s="431"/>
      <c r="AC6" s="431"/>
      <c r="AD6" s="431"/>
      <c r="AE6" s="431"/>
      <c r="AF6" s="431"/>
      <c r="AG6" s="431"/>
      <c r="AH6" s="431"/>
      <c r="AI6" s="431"/>
      <c r="AJ6" s="491"/>
      <c r="AK6" s="456"/>
    </row>
    <row r="7" spans="1:37" x14ac:dyDescent="0.2">
      <c r="A7" s="249"/>
      <c r="B7" s="528" t="s">
        <v>120</v>
      </c>
      <c r="C7" s="424" t="s">
        <v>599</v>
      </c>
      <c r="D7" s="425" t="s">
        <v>120</v>
      </c>
      <c r="E7" s="425"/>
      <c r="F7" s="426" t="s">
        <v>120</v>
      </c>
      <c r="G7" s="426"/>
      <c r="H7" s="427" t="s">
        <v>120</v>
      </c>
      <c r="I7" s="428" t="s">
        <v>120</v>
      </c>
      <c r="J7" s="428" t="s">
        <v>120</v>
      </c>
      <c r="K7" s="428" t="s">
        <v>120</v>
      </c>
      <c r="L7" s="426" t="s">
        <v>120</v>
      </c>
      <c r="M7" s="426" t="s">
        <v>120</v>
      </c>
      <c r="N7" s="426" t="s">
        <v>120</v>
      </c>
      <c r="O7" s="426" t="s">
        <v>120</v>
      </c>
      <c r="P7" s="426" t="s">
        <v>120</v>
      </c>
      <c r="Q7" s="426" t="s">
        <v>120</v>
      </c>
      <c r="R7" s="426" t="s">
        <v>120</v>
      </c>
      <c r="S7" s="426" t="s">
        <v>120</v>
      </c>
      <c r="T7" s="426" t="s">
        <v>120</v>
      </c>
      <c r="U7" s="426" t="s">
        <v>120</v>
      </c>
      <c r="V7" s="426" t="s">
        <v>120</v>
      </c>
      <c r="W7" s="426" t="s">
        <v>120</v>
      </c>
      <c r="X7" s="426" t="s">
        <v>120</v>
      </c>
      <c r="Y7" s="426" t="s">
        <v>120</v>
      </c>
      <c r="Z7" s="426" t="s">
        <v>120</v>
      </c>
      <c r="AA7" s="426" t="s">
        <v>120</v>
      </c>
      <c r="AB7" s="426" t="s">
        <v>120</v>
      </c>
      <c r="AC7" s="426" t="s">
        <v>120</v>
      </c>
      <c r="AD7" s="426" t="s">
        <v>120</v>
      </c>
      <c r="AE7" s="426" t="s">
        <v>120</v>
      </c>
      <c r="AF7" s="426" t="s">
        <v>120</v>
      </c>
      <c r="AG7" s="426" t="s">
        <v>120</v>
      </c>
      <c r="AH7" s="426" t="s">
        <v>120</v>
      </c>
      <c r="AI7" s="426" t="s">
        <v>120</v>
      </c>
      <c r="AJ7" s="492" t="s">
        <v>120</v>
      </c>
      <c r="AK7" s="456"/>
    </row>
    <row r="8" spans="1:37" x14ac:dyDescent="0.2">
      <c r="A8" s="249"/>
      <c r="B8" s="250">
        <f>B5+0.1</f>
        <v>58.2</v>
      </c>
      <c r="C8" s="429" t="s">
        <v>600</v>
      </c>
      <c r="D8" s="430" t="s">
        <v>120</v>
      </c>
      <c r="E8" s="430"/>
      <c r="F8" s="252" t="s">
        <v>72</v>
      </c>
      <c r="G8" s="252">
        <v>2</v>
      </c>
      <c r="H8" s="414">
        <f t="shared" ref="H8:AJ8" si="2">SUM(H9:H10)</f>
        <v>0</v>
      </c>
      <c r="I8" s="422">
        <f t="shared" si="2"/>
        <v>0</v>
      </c>
      <c r="J8" s="422">
        <f t="shared" si="2"/>
        <v>0</v>
      </c>
      <c r="K8" s="422">
        <f t="shared" si="2"/>
        <v>0</v>
      </c>
      <c r="L8" s="415">
        <f>SUM(L9:L10)</f>
        <v>0</v>
      </c>
      <c r="M8" s="415">
        <f t="shared" si="2"/>
        <v>0</v>
      </c>
      <c r="N8" s="415">
        <f t="shared" si="2"/>
        <v>0</v>
      </c>
      <c r="O8" s="415">
        <f t="shared" si="2"/>
        <v>0</v>
      </c>
      <c r="P8" s="415">
        <f t="shared" si="2"/>
        <v>0</v>
      </c>
      <c r="Q8" s="415">
        <f t="shared" si="2"/>
        <v>0</v>
      </c>
      <c r="R8" s="415">
        <f t="shared" si="2"/>
        <v>0</v>
      </c>
      <c r="S8" s="415">
        <f t="shared" si="2"/>
        <v>0</v>
      </c>
      <c r="T8" s="415">
        <f t="shared" si="2"/>
        <v>0</v>
      </c>
      <c r="U8" s="415">
        <f t="shared" si="2"/>
        <v>0</v>
      </c>
      <c r="V8" s="415">
        <f t="shared" si="2"/>
        <v>0</v>
      </c>
      <c r="W8" s="415">
        <f t="shared" si="2"/>
        <v>0</v>
      </c>
      <c r="X8" s="415">
        <f t="shared" si="2"/>
        <v>0</v>
      </c>
      <c r="Y8" s="415">
        <f t="shared" si="2"/>
        <v>0</v>
      </c>
      <c r="Z8" s="415">
        <f t="shared" si="2"/>
        <v>0</v>
      </c>
      <c r="AA8" s="415">
        <f t="shared" si="2"/>
        <v>0</v>
      </c>
      <c r="AB8" s="415">
        <f t="shared" si="2"/>
        <v>0</v>
      </c>
      <c r="AC8" s="415">
        <f t="shared" si="2"/>
        <v>0</v>
      </c>
      <c r="AD8" s="415">
        <f t="shared" si="2"/>
        <v>0</v>
      </c>
      <c r="AE8" s="415">
        <f t="shared" si="2"/>
        <v>0</v>
      </c>
      <c r="AF8" s="415">
        <f t="shared" si="2"/>
        <v>0</v>
      </c>
      <c r="AG8" s="415">
        <f t="shared" si="2"/>
        <v>0</v>
      </c>
      <c r="AH8" s="415">
        <f t="shared" si="2"/>
        <v>0</v>
      </c>
      <c r="AI8" s="415">
        <f t="shared" si="2"/>
        <v>0</v>
      </c>
      <c r="AJ8" s="415">
        <f t="shared" si="2"/>
        <v>0</v>
      </c>
      <c r="AK8" s="456"/>
    </row>
    <row r="9" spans="1:37" x14ac:dyDescent="0.2">
      <c r="A9" s="249"/>
      <c r="B9" s="253" t="s">
        <v>120</v>
      </c>
      <c r="C9" s="254"/>
      <c r="D9" s="254"/>
      <c r="E9" s="254"/>
      <c r="F9" s="256" t="s">
        <v>72</v>
      </c>
      <c r="G9" s="256">
        <v>2</v>
      </c>
      <c r="H9" s="414"/>
      <c r="I9" s="422"/>
      <c r="J9" s="422"/>
      <c r="K9" s="422"/>
      <c r="L9" s="431"/>
      <c r="M9" s="431"/>
      <c r="N9" s="431"/>
      <c r="O9" s="431"/>
      <c r="P9" s="431"/>
      <c r="Q9" s="431"/>
      <c r="R9" s="431"/>
      <c r="S9" s="431"/>
      <c r="T9" s="431"/>
      <c r="U9" s="431"/>
      <c r="V9" s="431"/>
      <c r="W9" s="431"/>
      <c r="X9" s="431"/>
      <c r="Y9" s="431"/>
      <c r="Z9" s="431"/>
      <c r="AA9" s="431"/>
      <c r="AB9" s="431"/>
      <c r="AC9" s="431"/>
      <c r="AD9" s="431"/>
      <c r="AE9" s="431"/>
      <c r="AF9" s="431"/>
      <c r="AG9" s="431"/>
      <c r="AH9" s="431"/>
      <c r="AI9" s="431"/>
      <c r="AJ9" s="491"/>
      <c r="AK9" s="456"/>
    </row>
    <row r="10" spans="1:37" x14ac:dyDescent="0.2">
      <c r="A10" s="257"/>
      <c r="B10" s="528" t="s">
        <v>120</v>
      </c>
      <c r="C10" s="424" t="s">
        <v>599</v>
      </c>
      <c r="D10" s="425" t="s">
        <v>120</v>
      </c>
      <c r="E10" s="425"/>
      <c r="F10" s="313" t="s">
        <v>120</v>
      </c>
      <c r="G10" s="426"/>
      <c r="H10" s="427" t="s">
        <v>120</v>
      </c>
      <c r="I10" s="428" t="s">
        <v>120</v>
      </c>
      <c r="J10" s="428" t="s">
        <v>120</v>
      </c>
      <c r="K10" s="428" t="s">
        <v>120</v>
      </c>
      <c r="L10" s="426" t="s">
        <v>120</v>
      </c>
      <c r="M10" s="426" t="s">
        <v>120</v>
      </c>
      <c r="N10" s="426" t="s">
        <v>120</v>
      </c>
      <c r="O10" s="426" t="s">
        <v>120</v>
      </c>
      <c r="P10" s="426" t="s">
        <v>120</v>
      </c>
      <c r="Q10" s="426" t="s">
        <v>120</v>
      </c>
      <c r="R10" s="426" t="s">
        <v>120</v>
      </c>
      <c r="S10" s="426" t="s">
        <v>120</v>
      </c>
      <c r="T10" s="426" t="s">
        <v>120</v>
      </c>
      <c r="U10" s="426" t="s">
        <v>120</v>
      </c>
      <c r="V10" s="426" t="s">
        <v>120</v>
      </c>
      <c r="W10" s="426" t="s">
        <v>120</v>
      </c>
      <c r="X10" s="426" t="s">
        <v>120</v>
      </c>
      <c r="Y10" s="426" t="s">
        <v>120</v>
      </c>
      <c r="Z10" s="426" t="s">
        <v>120</v>
      </c>
      <c r="AA10" s="426" t="s">
        <v>120</v>
      </c>
      <c r="AB10" s="426" t="s">
        <v>120</v>
      </c>
      <c r="AC10" s="426" t="s">
        <v>120</v>
      </c>
      <c r="AD10" s="426" t="s">
        <v>120</v>
      </c>
      <c r="AE10" s="426" t="s">
        <v>120</v>
      </c>
      <c r="AF10" s="426" t="s">
        <v>120</v>
      </c>
      <c r="AG10" s="426" t="s">
        <v>120</v>
      </c>
      <c r="AH10" s="426" t="s">
        <v>120</v>
      </c>
      <c r="AI10" s="426" t="s">
        <v>120</v>
      </c>
      <c r="AJ10" s="492" t="s">
        <v>120</v>
      </c>
      <c r="AK10" s="456"/>
    </row>
    <row r="11" spans="1:37" x14ac:dyDescent="0.2">
      <c r="A11" s="249"/>
      <c r="B11" s="250">
        <f>B8+0.1</f>
        <v>58.300000000000004</v>
      </c>
      <c r="C11" s="429" t="s">
        <v>601</v>
      </c>
      <c r="D11" s="261" t="s">
        <v>120</v>
      </c>
      <c r="E11" s="261"/>
      <c r="F11" s="258" t="s">
        <v>72</v>
      </c>
      <c r="G11" s="258">
        <v>2</v>
      </c>
      <c r="H11" s="414">
        <f t="shared" ref="H11:AJ11" si="3">SUM(H12:H13)</f>
        <v>0</v>
      </c>
      <c r="I11" s="422">
        <f t="shared" si="3"/>
        <v>0</v>
      </c>
      <c r="J11" s="422">
        <f t="shared" si="3"/>
        <v>0</v>
      </c>
      <c r="K11" s="422">
        <f t="shared" si="3"/>
        <v>0</v>
      </c>
      <c r="L11" s="415">
        <f t="shared" si="3"/>
        <v>0</v>
      </c>
      <c r="M11" s="415">
        <f t="shared" si="3"/>
        <v>0</v>
      </c>
      <c r="N11" s="415">
        <f t="shared" si="3"/>
        <v>0</v>
      </c>
      <c r="O11" s="415">
        <f t="shared" si="3"/>
        <v>0</v>
      </c>
      <c r="P11" s="415">
        <f t="shared" si="3"/>
        <v>0</v>
      </c>
      <c r="Q11" s="415">
        <f t="shared" si="3"/>
        <v>0</v>
      </c>
      <c r="R11" s="415">
        <f t="shared" si="3"/>
        <v>0</v>
      </c>
      <c r="S11" s="415">
        <f t="shared" si="3"/>
        <v>0</v>
      </c>
      <c r="T11" s="415">
        <f t="shared" si="3"/>
        <v>0</v>
      </c>
      <c r="U11" s="415">
        <f t="shared" si="3"/>
        <v>0</v>
      </c>
      <c r="V11" s="415">
        <f t="shared" si="3"/>
        <v>0</v>
      </c>
      <c r="W11" s="415">
        <f t="shared" si="3"/>
        <v>0</v>
      </c>
      <c r="X11" s="415">
        <f t="shared" si="3"/>
        <v>0</v>
      </c>
      <c r="Y11" s="415">
        <f t="shared" si="3"/>
        <v>0</v>
      </c>
      <c r="Z11" s="415">
        <f t="shared" si="3"/>
        <v>0</v>
      </c>
      <c r="AA11" s="415">
        <f t="shared" si="3"/>
        <v>0</v>
      </c>
      <c r="AB11" s="415">
        <f t="shared" si="3"/>
        <v>0</v>
      </c>
      <c r="AC11" s="415">
        <f t="shared" si="3"/>
        <v>0</v>
      </c>
      <c r="AD11" s="415">
        <f t="shared" si="3"/>
        <v>0</v>
      </c>
      <c r="AE11" s="415">
        <f t="shared" si="3"/>
        <v>0</v>
      </c>
      <c r="AF11" s="415">
        <f t="shared" si="3"/>
        <v>0</v>
      </c>
      <c r="AG11" s="415">
        <f t="shared" si="3"/>
        <v>0</v>
      </c>
      <c r="AH11" s="415">
        <f t="shared" si="3"/>
        <v>0</v>
      </c>
      <c r="AI11" s="415">
        <f t="shared" si="3"/>
        <v>0</v>
      </c>
      <c r="AJ11" s="415">
        <f t="shared" si="3"/>
        <v>0</v>
      </c>
    </row>
    <row r="12" spans="1:37" x14ac:dyDescent="0.2">
      <c r="A12" s="249"/>
      <c r="B12" s="253" t="s">
        <v>120</v>
      </c>
      <c r="C12" s="254"/>
      <c r="D12" s="254"/>
      <c r="E12" s="254"/>
      <c r="F12" s="256" t="s">
        <v>72</v>
      </c>
      <c r="G12" s="256">
        <v>2</v>
      </c>
      <c r="H12" s="414"/>
      <c r="I12" s="422"/>
      <c r="J12" s="422"/>
      <c r="K12" s="422"/>
      <c r="L12" s="431"/>
      <c r="M12" s="431"/>
      <c r="N12" s="431"/>
      <c r="O12" s="431"/>
      <c r="P12" s="431"/>
      <c r="Q12" s="431"/>
      <c r="R12" s="431"/>
      <c r="S12" s="431"/>
      <c r="T12" s="431"/>
      <c r="U12" s="431"/>
      <c r="V12" s="431"/>
      <c r="W12" s="431"/>
      <c r="X12" s="431"/>
      <c r="Y12" s="431"/>
      <c r="Z12" s="431"/>
      <c r="AA12" s="431"/>
      <c r="AB12" s="431"/>
      <c r="AC12" s="431"/>
      <c r="AD12" s="431"/>
      <c r="AE12" s="431"/>
      <c r="AF12" s="431"/>
      <c r="AG12" s="431"/>
      <c r="AH12" s="431"/>
      <c r="AI12" s="431"/>
      <c r="AJ12" s="491"/>
    </row>
    <row r="13" spans="1:37" x14ac:dyDescent="0.2">
      <c r="A13" s="249"/>
      <c r="B13" s="528" t="s">
        <v>120</v>
      </c>
      <c r="C13" s="424" t="s">
        <v>599</v>
      </c>
      <c r="D13" s="425" t="s">
        <v>120</v>
      </c>
      <c r="E13" s="425"/>
      <c r="F13" s="313" t="s">
        <v>120</v>
      </c>
      <c r="G13" s="426"/>
      <c r="H13" s="427" t="s">
        <v>120</v>
      </c>
      <c r="I13" s="428" t="s">
        <v>120</v>
      </c>
      <c r="J13" s="428" t="s">
        <v>120</v>
      </c>
      <c r="K13" s="428" t="s">
        <v>120</v>
      </c>
      <c r="L13" s="426" t="s">
        <v>120</v>
      </c>
      <c r="M13" s="426" t="s">
        <v>120</v>
      </c>
      <c r="N13" s="426" t="s">
        <v>120</v>
      </c>
      <c r="O13" s="426" t="s">
        <v>120</v>
      </c>
      <c r="P13" s="426" t="s">
        <v>120</v>
      </c>
      <c r="Q13" s="426" t="s">
        <v>120</v>
      </c>
      <c r="R13" s="426" t="s">
        <v>120</v>
      </c>
      <c r="S13" s="426" t="s">
        <v>120</v>
      </c>
      <c r="T13" s="426" t="s">
        <v>120</v>
      </c>
      <c r="U13" s="426" t="s">
        <v>120</v>
      </c>
      <c r="V13" s="426" t="s">
        <v>120</v>
      </c>
      <c r="W13" s="426" t="s">
        <v>120</v>
      </c>
      <c r="X13" s="426" t="s">
        <v>120</v>
      </c>
      <c r="Y13" s="426" t="s">
        <v>120</v>
      </c>
      <c r="Z13" s="426" t="s">
        <v>120</v>
      </c>
      <c r="AA13" s="426" t="s">
        <v>120</v>
      </c>
      <c r="AB13" s="426" t="s">
        <v>120</v>
      </c>
      <c r="AC13" s="426" t="s">
        <v>120</v>
      </c>
      <c r="AD13" s="426" t="s">
        <v>120</v>
      </c>
      <c r="AE13" s="426" t="s">
        <v>120</v>
      </c>
      <c r="AF13" s="426" t="s">
        <v>120</v>
      </c>
      <c r="AG13" s="426" t="s">
        <v>120</v>
      </c>
      <c r="AH13" s="426" t="s">
        <v>120</v>
      </c>
      <c r="AI13" s="426" t="s">
        <v>120</v>
      </c>
      <c r="AJ13" s="492" t="s">
        <v>120</v>
      </c>
    </row>
    <row r="14" spans="1:37" ht="25.5" x14ac:dyDescent="0.2">
      <c r="A14" s="249"/>
      <c r="B14" s="250">
        <f>B11+0.1</f>
        <v>58.400000000000006</v>
      </c>
      <c r="C14" s="429" t="s">
        <v>602</v>
      </c>
      <c r="D14" s="261" t="s">
        <v>120</v>
      </c>
      <c r="E14" s="261"/>
      <c r="F14" s="258" t="s">
        <v>72</v>
      </c>
      <c r="G14" s="258">
        <v>2</v>
      </c>
      <c r="H14" s="414">
        <f t="shared" ref="H14:AJ14" si="4">SUM(H15:H16)</f>
        <v>0</v>
      </c>
      <c r="I14" s="422">
        <f t="shared" si="4"/>
        <v>0</v>
      </c>
      <c r="J14" s="422">
        <f t="shared" si="4"/>
        <v>0</v>
      </c>
      <c r="K14" s="422">
        <f t="shared" si="4"/>
        <v>0</v>
      </c>
      <c r="L14" s="415">
        <f t="shared" si="4"/>
        <v>0</v>
      </c>
      <c r="M14" s="415">
        <f t="shared" si="4"/>
        <v>0</v>
      </c>
      <c r="N14" s="415">
        <f t="shared" si="4"/>
        <v>0</v>
      </c>
      <c r="O14" s="415">
        <f t="shared" si="4"/>
        <v>0</v>
      </c>
      <c r="P14" s="415">
        <f t="shared" si="4"/>
        <v>0</v>
      </c>
      <c r="Q14" s="415">
        <f t="shared" si="4"/>
        <v>0</v>
      </c>
      <c r="R14" s="415">
        <f t="shared" si="4"/>
        <v>0</v>
      </c>
      <c r="S14" s="415">
        <f t="shared" si="4"/>
        <v>0</v>
      </c>
      <c r="T14" s="415">
        <f t="shared" si="4"/>
        <v>0</v>
      </c>
      <c r="U14" s="415">
        <f t="shared" si="4"/>
        <v>0</v>
      </c>
      <c r="V14" s="415">
        <f t="shared" si="4"/>
        <v>0</v>
      </c>
      <c r="W14" s="415">
        <f t="shared" si="4"/>
        <v>0</v>
      </c>
      <c r="X14" s="415">
        <f t="shared" si="4"/>
        <v>0</v>
      </c>
      <c r="Y14" s="415">
        <f t="shared" si="4"/>
        <v>0</v>
      </c>
      <c r="Z14" s="415">
        <f t="shared" si="4"/>
        <v>0</v>
      </c>
      <c r="AA14" s="415">
        <f t="shared" si="4"/>
        <v>0</v>
      </c>
      <c r="AB14" s="415">
        <f t="shared" si="4"/>
        <v>0</v>
      </c>
      <c r="AC14" s="415">
        <f t="shared" si="4"/>
        <v>0</v>
      </c>
      <c r="AD14" s="415">
        <f t="shared" si="4"/>
        <v>0</v>
      </c>
      <c r="AE14" s="415">
        <f t="shared" si="4"/>
        <v>0</v>
      </c>
      <c r="AF14" s="415">
        <f t="shared" si="4"/>
        <v>0</v>
      </c>
      <c r="AG14" s="415">
        <f t="shared" si="4"/>
        <v>0</v>
      </c>
      <c r="AH14" s="415">
        <f t="shared" si="4"/>
        <v>0</v>
      </c>
      <c r="AI14" s="415">
        <f t="shared" si="4"/>
        <v>0</v>
      </c>
      <c r="AJ14" s="415">
        <f t="shared" si="4"/>
        <v>0</v>
      </c>
    </row>
    <row r="15" spans="1:37" x14ac:dyDescent="0.2">
      <c r="A15" s="249"/>
      <c r="B15" s="253" t="s">
        <v>120</v>
      </c>
      <c r="C15" s="254"/>
      <c r="D15" s="254"/>
      <c r="E15" s="254"/>
      <c r="F15" s="256" t="s">
        <v>72</v>
      </c>
      <c r="G15" s="256">
        <v>2</v>
      </c>
      <c r="H15" s="414"/>
      <c r="I15" s="422"/>
      <c r="J15" s="422"/>
      <c r="K15" s="422"/>
      <c r="L15" s="431"/>
      <c r="M15" s="431"/>
      <c r="N15" s="431"/>
      <c r="O15" s="431"/>
      <c r="P15" s="431"/>
      <c r="Q15" s="431"/>
      <c r="R15" s="431"/>
      <c r="S15" s="431"/>
      <c r="T15" s="431"/>
      <c r="U15" s="431"/>
      <c r="V15" s="431"/>
      <c r="W15" s="431"/>
      <c r="X15" s="431"/>
      <c r="Y15" s="431"/>
      <c r="Z15" s="431"/>
      <c r="AA15" s="431"/>
      <c r="AB15" s="431"/>
      <c r="AC15" s="431"/>
      <c r="AD15" s="431"/>
      <c r="AE15" s="431"/>
      <c r="AF15" s="431"/>
      <c r="AG15" s="431"/>
      <c r="AH15" s="431"/>
      <c r="AI15" s="431"/>
      <c r="AJ15" s="491"/>
    </row>
    <row r="16" spans="1:37" x14ac:dyDescent="0.2">
      <c r="A16" s="249"/>
      <c r="B16" s="528" t="s">
        <v>120</v>
      </c>
      <c r="C16" s="424" t="s">
        <v>599</v>
      </c>
      <c r="D16" s="425" t="s">
        <v>120</v>
      </c>
      <c r="E16" s="425"/>
      <c r="F16" s="313" t="s">
        <v>120</v>
      </c>
      <c r="G16" s="426"/>
      <c r="H16" s="427" t="s">
        <v>120</v>
      </c>
      <c r="I16" s="612" t="s">
        <v>120</v>
      </c>
      <c r="J16" s="612" t="s">
        <v>120</v>
      </c>
      <c r="K16" s="612" t="s">
        <v>120</v>
      </c>
      <c r="L16" s="426" t="s">
        <v>120</v>
      </c>
      <c r="M16" s="426" t="s">
        <v>120</v>
      </c>
      <c r="N16" s="426" t="s">
        <v>120</v>
      </c>
      <c r="O16" s="426" t="s">
        <v>120</v>
      </c>
      <c r="P16" s="426" t="s">
        <v>120</v>
      </c>
      <c r="Q16" s="426" t="s">
        <v>120</v>
      </c>
      <c r="R16" s="426" t="s">
        <v>120</v>
      </c>
      <c r="S16" s="426" t="s">
        <v>120</v>
      </c>
      <c r="T16" s="426" t="s">
        <v>120</v>
      </c>
      <c r="U16" s="426" t="s">
        <v>120</v>
      </c>
      <c r="V16" s="426" t="s">
        <v>120</v>
      </c>
      <c r="W16" s="426" t="s">
        <v>120</v>
      </c>
      <c r="X16" s="426" t="s">
        <v>120</v>
      </c>
      <c r="Y16" s="426" t="s">
        <v>120</v>
      </c>
      <c r="Z16" s="426" t="s">
        <v>120</v>
      </c>
      <c r="AA16" s="426" t="s">
        <v>120</v>
      </c>
      <c r="AB16" s="426" t="s">
        <v>120</v>
      </c>
      <c r="AC16" s="426" t="s">
        <v>120</v>
      </c>
      <c r="AD16" s="426" t="s">
        <v>120</v>
      </c>
      <c r="AE16" s="426" t="s">
        <v>120</v>
      </c>
      <c r="AF16" s="426" t="s">
        <v>120</v>
      </c>
      <c r="AG16" s="426" t="s">
        <v>120</v>
      </c>
      <c r="AH16" s="426" t="s">
        <v>120</v>
      </c>
      <c r="AI16" s="426" t="s">
        <v>120</v>
      </c>
      <c r="AJ16" s="492" t="s">
        <v>120</v>
      </c>
    </row>
    <row r="17" spans="1:36" x14ac:dyDescent="0.2">
      <c r="A17" s="249"/>
      <c r="B17" s="250">
        <f>B14+0.1</f>
        <v>58.500000000000007</v>
      </c>
      <c r="C17" s="613" t="s">
        <v>603</v>
      </c>
      <c r="D17" s="259"/>
      <c r="E17" s="259"/>
      <c r="F17" s="258" t="s">
        <v>72</v>
      </c>
      <c r="G17" s="260">
        <v>2</v>
      </c>
      <c r="H17" s="410">
        <f t="shared" ref="H17:AJ17" si="5">SUM(H18+H21)</f>
        <v>0</v>
      </c>
      <c r="I17" s="422">
        <f t="shared" si="5"/>
        <v>0</v>
      </c>
      <c r="J17" s="422">
        <f t="shared" si="5"/>
        <v>0</v>
      </c>
      <c r="K17" s="422">
        <f t="shared" si="5"/>
        <v>0</v>
      </c>
      <c r="L17" s="415">
        <f t="shared" si="5"/>
        <v>0</v>
      </c>
      <c r="M17" s="415">
        <f t="shared" si="5"/>
        <v>0</v>
      </c>
      <c r="N17" s="415">
        <f t="shared" si="5"/>
        <v>0</v>
      </c>
      <c r="O17" s="415">
        <f t="shared" si="5"/>
        <v>0</v>
      </c>
      <c r="P17" s="415">
        <f t="shared" si="5"/>
        <v>0</v>
      </c>
      <c r="Q17" s="415">
        <f t="shared" si="5"/>
        <v>0</v>
      </c>
      <c r="R17" s="415">
        <f t="shared" si="5"/>
        <v>0</v>
      </c>
      <c r="S17" s="415">
        <f t="shared" si="5"/>
        <v>0</v>
      </c>
      <c r="T17" s="415">
        <f t="shared" si="5"/>
        <v>0</v>
      </c>
      <c r="U17" s="415">
        <f t="shared" si="5"/>
        <v>0</v>
      </c>
      <c r="V17" s="415">
        <f t="shared" si="5"/>
        <v>0</v>
      </c>
      <c r="W17" s="415">
        <f t="shared" si="5"/>
        <v>0</v>
      </c>
      <c r="X17" s="415">
        <f t="shared" si="5"/>
        <v>0</v>
      </c>
      <c r="Y17" s="415">
        <f t="shared" si="5"/>
        <v>0</v>
      </c>
      <c r="Z17" s="415">
        <f t="shared" si="5"/>
        <v>0</v>
      </c>
      <c r="AA17" s="415">
        <f t="shared" si="5"/>
        <v>0</v>
      </c>
      <c r="AB17" s="415">
        <f t="shared" si="5"/>
        <v>0</v>
      </c>
      <c r="AC17" s="415">
        <f t="shared" si="5"/>
        <v>0</v>
      </c>
      <c r="AD17" s="415">
        <f t="shared" si="5"/>
        <v>0</v>
      </c>
      <c r="AE17" s="415">
        <f t="shared" si="5"/>
        <v>0</v>
      </c>
      <c r="AF17" s="415">
        <f t="shared" si="5"/>
        <v>0</v>
      </c>
      <c r="AG17" s="415">
        <f t="shared" si="5"/>
        <v>0</v>
      </c>
      <c r="AH17" s="415">
        <f t="shared" si="5"/>
        <v>0</v>
      </c>
      <c r="AI17" s="415">
        <f t="shared" si="5"/>
        <v>0</v>
      </c>
      <c r="AJ17" s="415">
        <f t="shared" si="5"/>
        <v>0</v>
      </c>
    </row>
    <row r="18" spans="1:36" x14ac:dyDescent="0.2">
      <c r="A18" s="249"/>
      <c r="B18" s="250">
        <f>B17+0.01</f>
        <v>58.510000000000005</v>
      </c>
      <c r="C18" s="429" t="s">
        <v>604</v>
      </c>
      <c r="D18" s="261" t="s">
        <v>120</v>
      </c>
      <c r="E18" s="261"/>
      <c r="F18" s="258" t="s">
        <v>72</v>
      </c>
      <c r="G18" s="258">
        <v>2</v>
      </c>
      <c r="H18" s="414">
        <f t="shared" ref="H18:AJ18" si="6">SUM(H19:H20)</f>
        <v>0</v>
      </c>
      <c r="I18" s="422">
        <f t="shared" si="6"/>
        <v>0</v>
      </c>
      <c r="J18" s="422">
        <f t="shared" si="6"/>
        <v>0</v>
      </c>
      <c r="K18" s="422">
        <f t="shared" si="6"/>
        <v>0</v>
      </c>
      <c r="L18" s="415">
        <f t="shared" si="6"/>
        <v>0</v>
      </c>
      <c r="M18" s="415">
        <f t="shared" si="6"/>
        <v>0</v>
      </c>
      <c r="N18" s="415">
        <f t="shared" si="6"/>
        <v>0</v>
      </c>
      <c r="O18" s="415">
        <f t="shared" si="6"/>
        <v>0</v>
      </c>
      <c r="P18" s="415">
        <f t="shared" si="6"/>
        <v>0</v>
      </c>
      <c r="Q18" s="415">
        <f t="shared" si="6"/>
        <v>0</v>
      </c>
      <c r="R18" s="415">
        <f t="shared" si="6"/>
        <v>0</v>
      </c>
      <c r="S18" s="415">
        <f t="shared" si="6"/>
        <v>0</v>
      </c>
      <c r="T18" s="415">
        <f t="shared" si="6"/>
        <v>0</v>
      </c>
      <c r="U18" s="415">
        <f t="shared" si="6"/>
        <v>0</v>
      </c>
      <c r="V18" s="415">
        <f t="shared" si="6"/>
        <v>0</v>
      </c>
      <c r="W18" s="415">
        <f t="shared" si="6"/>
        <v>0</v>
      </c>
      <c r="X18" s="415">
        <f t="shared" si="6"/>
        <v>0</v>
      </c>
      <c r="Y18" s="415">
        <f t="shared" si="6"/>
        <v>0</v>
      </c>
      <c r="Z18" s="415">
        <f t="shared" si="6"/>
        <v>0</v>
      </c>
      <c r="AA18" s="415">
        <f t="shared" si="6"/>
        <v>0</v>
      </c>
      <c r="AB18" s="415">
        <f t="shared" si="6"/>
        <v>0</v>
      </c>
      <c r="AC18" s="415">
        <f t="shared" si="6"/>
        <v>0</v>
      </c>
      <c r="AD18" s="415">
        <f t="shared" si="6"/>
        <v>0</v>
      </c>
      <c r="AE18" s="415">
        <f t="shared" si="6"/>
        <v>0</v>
      </c>
      <c r="AF18" s="415">
        <f t="shared" si="6"/>
        <v>0</v>
      </c>
      <c r="AG18" s="415">
        <f t="shared" si="6"/>
        <v>0</v>
      </c>
      <c r="AH18" s="415">
        <f t="shared" si="6"/>
        <v>0</v>
      </c>
      <c r="AI18" s="415">
        <f t="shared" si="6"/>
        <v>0</v>
      </c>
      <c r="AJ18" s="415">
        <f t="shared" si="6"/>
        <v>0</v>
      </c>
    </row>
    <row r="19" spans="1:36" x14ac:dyDescent="0.2">
      <c r="A19" s="249"/>
      <c r="B19" s="253" t="s">
        <v>120</v>
      </c>
      <c r="C19" s="254"/>
      <c r="D19" s="254"/>
      <c r="E19" s="254"/>
      <c r="F19" s="256" t="s">
        <v>72</v>
      </c>
      <c r="G19" s="256">
        <v>2</v>
      </c>
      <c r="H19" s="414"/>
      <c r="I19" s="422"/>
      <c r="J19" s="422"/>
      <c r="K19" s="422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431"/>
      <c r="Y19" s="431"/>
      <c r="Z19" s="431"/>
      <c r="AA19" s="431"/>
      <c r="AB19" s="431"/>
      <c r="AC19" s="431"/>
      <c r="AD19" s="431"/>
      <c r="AE19" s="431"/>
      <c r="AF19" s="431"/>
      <c r="AG19" s="431"/>
      <c r="AH19" s="431"/>
      <c r="AI19" s="431"/>
      <c r="AJ19" s="491"/>
    </row>
    <row r="20" spans="1:36" x14ac:dyDescent="0.2">
      <c r="A20" s="249"/>
      <c r="B20" s="528" t="s">
        <v>120</v>
      </c>
      <c r="C20" s="424" t="s">
        <v>599</v>
      </c>
      <c r="D20" s="425" t="s">
        <v>120</v>
      </c>
      <c r="E20" s="425"/>
      <c r="F20" s="313" t="s">
        <v>120</v>
      </c>
      <c r="G20" s="426"/>
      <c r="H20" s="427" t="s">
        <v>120</v>
      </c>
      <c r="I20" s="428" t="s">
        <v>120</v>
      </c>
      <c r="J20" s="428" t="s">
        <v>120</v>
      </c>
      <c r="K20" s="428" t="s">
        <v>120</v>
      </c>
      <c r="L20" s="426" t="s">
        <v>120</v>
      </c>
      <c r="M20" s="426" t="s">
        <v>120</v>
      </c>
      <c r="N20" s="426" t="s">
        <v>120</v>
      </c>
      <c r="O20" s="426" t="s">
        <v>120</v>
      </c>
      <c r="P20" s="426" t="s">
        <v>120</v>
      </c>
      <c r="Q20" s="426" t="s">
        <v>120</v>
      </c>
      <c r="R20" s="426" t="s">
        <v>120</v>
      </c>
      <c r="S20" s="426" t="s">
        <v>120</v>
      </c>
      <c r="T20" s="426" t="s">
        <v>120</v>
      </c>
      <c r="U20" s="426" t="s">
        <v>120</v>
      </c>
      <c r="V20" s="426" t="s">
        <v>120</v>
      </c>
      <c r="W20" s="426" t="s">
        <v>120</v>
      </c>
      <c r="X20" s="426" t="s">
        <v>120</v>
      </c>
      <c r="Y20" s="426" t="s">
        <v>120</v>
      </c>
      <c r="Z20" s="426" t="s">
        <v>120</v>
      </c>
      <c r="AA20" s="426" t="s">
        <v>120</v>
      </c>
      <c r="AB20" s="426" t="s">
        <v>120</v>
      </c>
      <c r="AC20" s="426" t="s">
        <v>120</v>
      </c>
      <c r="AD20" s="426" t="s">
        <v>120</v>
      </c>
      <c r="AE20" s="426" t="s">
        <v>120</v>
      </c>
      <c r="AF20" s="426" t="s">
        <v>120</v>
      </c>
      <c r="AG20" s="426" t="s">
        <v>120</v>
      </c>
      <c r="AH20" s="426" t="s">
        <v>120</v>
      </c>
      <c r="AI20" s="426" t="s">
        <v>120</v>
      </c>
      <c r="AJ20" s="492" t="s">
        <v>120</v>
      </c>
    </row>
    <row r="21" spans="1:36" x14ac:dyDescent="0.2">
      <c r="A21" s="249"/>
      <c r="B21" s="250">
        <f>B18+0.01</f>
        <v>58.52</v>
      </c>
      <c r="C21" s="429" t="s">
        <v>605</v>
      </c>
      <c r="D21" s="261" t="s">
        <v>120</v>
      </c>
      <c r="E21" s="261"/>
      <c r="F21" s="258" t="s">
        <v>72</v>
      </c>
      <c r="G21" s="258">
        <v>2</v>
      </c>
      <c r="H21" s="414">
        <f t="shared" ref="H21:AJ21" si="7">SUM(H22:H23)</f>
        <v>0</v>
      </c>
      <c r="I21" s="422">
        <f t="shared" si="7"/>
        <v>0</v>
      </c>
      <c r="J21" s="422">
        <f t="shared" si="7"/>
        <v>0</v>
      </c>
      <c r="K21" s="422">
        <f t="shared" si="7"/>
        <v>0</v>
      </c>
      <c r="L21" s="415">
        <f t="shared" si="7"/>
        <v>0</v>
      </c>
      <c r="M21" s="415">
        <f t="shared" si="7"/>
        <v>0</v>
      </c>
      <c r="N21" s="415">
        <f t="shared" si="7"/>
        <v>0</v>
      </c>
      <c r="O21" s="415">
        <f t="shared" si="7"/>
        <v>0</v>
      </c>
      <c r="P21" s="415">
        <f t="shared" si="7"/>
        <v>0</v>
      </c>
      <c r="Q21" s="415">
        <f t="shared" si="7"/>
        <v>0</v>
      </c>
      <c r="R21" s="415">
        <f t="shared" si="7"/>
        <v>0</v>
      </c>
      <c r="S21" s="415">
        <f t="shared" si="7"/>
        <v>0</v>
      </c>
      <c r="T21" s="415">
        <f t="shared" si="7"/>
        <v>0</v>
      </c>
      <c r="U21" s="415">
        <f t="shared" si="7"/>
        <v>0</v>
      </c>
      <c r="V21" s="415">
        <f t="shared" si="7"/>
        <v>0</v>
      </c>
      <c r="W21" s="415">
        <f t="shared" si="7"/>
        <v>0</v>
      </c>
      <c r="X21" s="415">
        <f t="shared" si="7"/>
        <v>0</v>
      </c>
      <c r="Y21" s="415">
        <f t="shared" si="7"/>
        <v>0</v>
      </c>
      <c r="Z21" s="415">
        <f t="shared" si="7"/>
        <v>0</v>
      </c>
      <c r="AA21" s="415">
        <f t="shared" si="7"/>
        <v>0</v>
      </c>
      <c r="AB21" s="415">
        <f t="shared" si="7"/>
        <v>0</v>
      </c>
      <c r="AC21" s="415">
        <f t="shared" si="7"/>
        <v>0</v>
      </c>
      <c r="AD21" s="415">
        <f t="shared" si="7"/>
        <v>0</v>
      </c>
      <c r="AE21" s="415">
        <f t="shared" si="7"/>
        <v>0</v>
      </c>
      <c r="AF21" s="415">
        <f t="shared" si="7"/>
        <v>0</v>
      </c>
      <c r="AG21" s="415">
        <f t="shared" si="7"/>
        <v>0</v>
      </c>
      <c r="AH21" s="415">
        <f t="shared" si="7"/>
        <v>0</v>
      </c>
      <c r="AI21" s="415">
        <f t="shared" si="7"/>
        <v>0</v>
      </c>
      <c r="AJ21" s="415">
        <f t="shared" si="7"/>
        <v>0</v>
      </c>
    </row>
    <row r="22" spans="1:36" x14ac:dyDescent="0.2">
      <c r="A22" s="249"/>
      <c r="B22" s="253" t="s">
        <v>120</v>
      </c>
      <c r="C22" s="254"/>
      <c r="D22" s="254"/>
      <c r="E22" s="254"/>
      <c r="F22" s="256" t="s">
        <v>72</v>
      </c>
      <c r="G22" s="256">
        <v>2</v>
      </c>
      <c r="H22" s="414"/>
      <c r="I22" s="422"/>
      <c r="J22" s="422"/>
      <c r="K22" s="422"/>
      <c r="L22" s="431"/>
      <c r="M22" s="431"/>
      <c r="N22" s="431"/>
      <c r="O22" s="431"/>
      <c r="P22" s="431"/>
      <c r="Q22" s="431"/>
      <c r="R22" s="431"/>
      <c r="S22" s="431"/>
      <c r="T22" s="431"/>
      <c r="U22" s="431"/>
      <c r="V22" s="431"/>
      <c r="W22" s="431"/>
      <c r="X22" s="431"/>
      <c r="Y22" s="431"/>
      <c r="Z22" s="431"/>
      <c r="AA22" s="431"/>
      <c r="AB22" s="431"/>
      <c r="AC22" s="431"/>
      <c r="AD22" s="431"/>
      <c r="AE22" s="431"/>
      <c r="AF22" s="431"/>
      <c r="AG22" s="431"/>
      <c r="AH22" s="431"/>
      <c r="AI22" s="431"/>
      <c r="AJ22" s="491"/>
    </row>
    <row r="23" spans="1:36" x14ac:dyDescent="0.2">
      <c r="A23" s="249"/>
      <c r="B23" s="528" t="s">
        <v>120</v>
      </c>
      <c r="C23" s="424" t="s">
        <v>599</v>
      </c>
      <c r="D23" s="425" t="s">
        <v>120</v>
      </c>
      <c r="E23" s="425"/>
      <c r="F23" s="313" t="s">
        <v>120</v>
      </c>
      <c r="G23" s="426"/>
      <c r="H23" s="427" t="s">
        <v>120</v>
      </c>
      <c r="I23" s="428" t="s">
        <v>120</v>
      </c>
      <c r="J23" s="428" t="s">
        <v>120</v>
      </c>
      <c r="K23" s="428" t="s">
        <v>120</v>
      </c>
      <c r="L23" s="426" t="s">
        <v>120</v>
      </c>
      <c r="M23" s="426" t="s">
        <v>120</v>
      </c>
      <c r="N23" s="426" t="s">
        <v>120</v>
      </c>
      <c r="O23" s="426" t="s">
        <v>120</v>
      </c>
      <c r="P23" s="426" t="s">
        <v>120</v>
      </c>
      <c r="Q23" s="426" t="s">
        <v>120</v>
      </c>
      <c r="R23" s="426" t="s">
        <v>120</v>
      </c>
      <c r="S23" s="426" t="s">
        <v>120</v>
      </c>
      <c r="T23" s="426" t="s">
        <v>120</v>
      </c>
      <c r="U23" s="426" t="s">
        <v>120</v>
      </c>
      <c r="V23" s="426" t="s">
        <v>120</v>
      </c>
      <c r="W23" s="426" t="s">
        <v>120</v>
      </c>
      <c r="X23" s="426" t="s">
        <v>120</v>
      </c>
      <c r="Y23" s="426" t="s">
        <v>120</v>
      </c>
      <c r="Z23" s="426" t="s">
        <v>120</v>
      </c>
      <c r="AA23" s="426" t="s">
        <v>120</v>
      </c>
      <c r="AB23" s="426" t="s">
        <v>120</v>
      </c>
      <c r="AC23" s="426" t="s">
        <v>120</v>
      </c>
      <c r="AD23" s="426" t="s">
        <v>120</v>
      </c>
      <c r="AE23" s="426" t="s">
        <v>120</v>
      </c>
      <c r="AF23" s="426" t="s">
        <v>120</v>
      </c>
      <c r="AG23" s="426" t="s">
        <v>120</v>
      </c>
      <c r="AH23" s="426" t="s">
        <v>120</v>
      </c>
      <c r="AI23" s="426" t="s">
        <v>120</v>
      </c>
      <c r="AJ23" s="492" t="s">
        <v>120</v>
      </c>
    </row>
    <row r="24" spans="1:36" x14ac:dyDescent="0.2">
      <c r="A24" s="249"/>
      <c r="B24" s="250">
        <f>B17+0.1</f>
        <v>58.600000000000009</v>
      </c>
      <c r="C24" s="429" t="s">
        <v>606</v>
      </c>
      <c r="D24" s="261" t="s">
        <v>120</v>
      </c>
      <c r="E24" s="261"/>
      <c r="F24" s="258" t="s">
        <v>72</v>
      </c>
      <c r="G24" s="258"/>
      <c r="H24" s="414">
        <f t="shared" ref="H24:AJ24" si="8">SUM(H25:H26)</f>
        <v>0</v>
      </c>
      <c r="I24" s="422">
        <f t="shared" si="8"/>
        <v>0</v>
      </c>
      <c r="J24" s="422">
        <f t="shared" si="8"/>
        <v>0</v>
      </c>
      <c r="K24" s="422">
        <f t="shared" si="8"/>
        <v>0</v>
      </c>
      <c r="L24" s="415">
        <f t="shared" si="8"/>
        <v>0</v>
      </c>
      <c r="M24" s="415">
        <f t="shared" si="8"/>
        <v>0</v>
      </c>
      <c r="N24" s="415">
        <f t="shared" si="8"/>
        <v>0</v>
      </c>
      <c r="O24" s="415">
        <f t="shared" si="8"/>
        <v>0</v>
      </c>
      <c r="P24" s="415">
        <f t="shared" si="8"/>
        <v>0</v>
      </c>
      <c r="Q24" s="415">
        <f t="shared" si="8"/>
        <v>0</v>
      </c>
      <c r="R24" s="415">
        <f t="shared" si="8"/>
        <v>0</v>
      </c>
      <c r="S24" s="415">
        <f t="shared" si="8"/>
        <v>0</v>
      </c>
      <c r="T24" s="415">
        <f t="shared" si="8"/>
        <v>0</v>
      </c>
      <c r="U24" s="415">
        <f t="shared" si="8"/>
        <v>0</v>
      </c>
      <c r="V24" s="415">
        <f t="shared" si="8"/>
        <v>0</v>
      </c>
      <c r="W24" s="415">
        <f t="shared" si="8"/>
        <v>0</v>
      </c>
      <c r="X24" s="415">
        <f t="shared" si="8"/>
        <v>0</v>
      </c>
      <c r="Y24" s="415">
        <f t="shared" si="8"/>
        <v>0</v>
      </c>
      <c r="Z24" s="415">
        <f t="shared" si="8"/>
        <v>0</v>
      </c>
      <c r="AA24" s="415">
        <f t="shared" si="8"/>
        <v>0</v>
      </c>
      <c r="AB24" s="415">
        <f t="shared" si="8"/>
        <v>0</v>
      </c>
      <c r="AC24" s="415">
        <f t="shared" si="8"/>
        <v>0</v>
      </c>
      <c r="AD24" s="415">
        <f t="shared" si="8"/>
        <v>0</v>
      </c>
      <c r="AE24" s="415">
        <f t="shared" si="8"/>
        <v>0</v>
      </c>
      <c r="AF24" s="415">
        <f t="shared" si="8"/>
        <v>0</v>
      </c>
      <c r="AG24" s="415">
        <f t="shared" si="8"/>
        <v>0</v>
      </c>
      <c r="AH24" s="415">
        <f t="shared" si="8"/>
        <v>0</v>
      </c>
      <c r="AI24" s="415">
        <f t="shared" si="8"/>
        <v>0</v>
      </c>
      <c r="AJ24" s="415">
        <f t="shared" si="8"/>
        <v>0</v>
      </c>
    </row>
    <row r="25" spans="1:36" x14ac:dyDescent="0.2">
      <c r="A25" s="249"/>
      <c r="B25" s="253" t="s">
        <v>120</v>
      </c>
      <c r="C25" s="254"/>
      <c r="D25" s="254"/>
      <c r="E25" s="254"/>
      <c r="F25" s="256" t="s">
        <v>72</v>
      </c>
      <c r="G25" s="256">
        <v>2</v>
      </c>
      <c r="H25" s="414"/>
      <c r="I25" s="422"/>
      <c r="J25" s="422"/>
      <c r="K25" s="422"/>
      <c r="L25" s="431"/>
      <c r="M25" s="431"/>
      <c r="N25" s="431"/>
      <c r="O25" s="431"/>
      <c r="P25" s="431"/>
      <c r="Q25" s="431"/>
      <c r="R25" s="431"/>
      <c r="S25" s="431"/>
      <c r="T25" s="431"/>
      <c r="U25" s="431"/>
      <c r="V25" s="431"/>
      <c r="W25" s="431"/>
      <c r="X25" s="431"/>
      <c r="Y25" s="431"/>
      <c r="Z25" s="431"/>
      <c r="AA25" s="431"/>
      <c r="AB25" s="431"/>
      <c r="AC25" s="431"/>
      <c r="AD25" s="431"/>
      <c r="AE25" s="431"/>
      <c r="AF25" s="431"/>
      <c r="AG25" s="431"/>
      <c r="AH25" s="431"/>
      <c r="AI25" s="431"/>
      <c r="AJ25" s="491"/>
    </row>
    <row r="26" spans="1:36" x14ac:dyDescent="0.2">
      <c r="A26" s="249"/>
      <c r="B26" s="528" t="s">
        <v>120</v>
      </c>
      <c r="C26" s="424" t="s">
        <v>599</v>
      </c>
      <c r="D26" s="425" t="s">
        <v>120</v>
      </c>
      <c r="E26" s="425"/>
      <c r="F26" s="313" t="s">
        <v>120</v>
      </c>
      <c r="G26" s="426"/>
      <c r="H26" s="427" t="s">
        <v>120</v>
      </c>
      <c r="I26" s="428" t="s">
        <v>120</v>
      </c>
      <c r="J26" s="428" t="s">
        <v>120</v>
      </c>
      <c r="K26" s="428" t="s">
        <v>120</v>
      </c>
      <c r="L26" s="426" t="s">
        <v>120</v>
      </c>
      <c r="M26" s="426" t="s">
        <v>120</v>
      </c>
      <c r="N26" s="426" t="s">
        <v>120</v>
      </c>
      <c r="O26" s="426" t="s">
        <v>120</v>
      </c>
      <c r="P26" s="426" t="s">
        <v>120</v>
      </c>
      <c r="Q26" s="426" t="s">
        <v>120</v>
      </c>
      <c r="R26" s="426" t="s">
        <v>120</v>
      </c>
      <c r="S26" s="426" t="s">
        <v>120</v>
      </c>
      <c r="T26" s="426" t="s">
        <v>120</v>
      </c>
      <c r="U26" s="426" t="s">
        <v>120</v>
      </c>
      <c r="V26" s="426" t="s">
        <v>120</v>
      </c>
      <c r="W26" s="426" t="s">
        <v>120</v>
      </c>
      <c r="X26" s="426" t="s">
        <v>120</v>
      </c>
      <c r="Y26" s="426" t="s">
        <v>120</v>
      </c>
      <c r="Z26" s="426" t="s">
        <v>120</v>
      </c>
      <c r="AA26" s="426" t="s">
        <v>120</v>
      </c>
      <c r="AB26" s="426" t="s">
        <v>120</v>
      </c>
      <c r="AC26" s="426" t="s">
        <v>120</v>
      </c>
      <c r="AD26" s="426" t="s">
        <v>120</v>
      </c>
      <c r="AE26" s="426" t="s">
        <v>120</v>
      </c>
      <c r="AF26" s="426" t="s">
        <v>120</v>
      </c>
      <c r="AG26" s="426" t="s">
        <v>120</v>
      </c>
      <c r="AH26" s="426" t="s">
        <v>120</v>
      </c>
      <c r="AI26" s="426" t="s">
        <v>120</v>
      </c>
      <c r="AJ26" s="492" t="s">
        <v>120</v>
      </c>
    </row>
    <row r="27" spans="1:36" x14ac:dyDescent="0.2">
      <c r="A27" s="249"/>
      <c r="B27" s="250">
        <f>B24+0.1</f>
        <v>58.70000000000001</v>
      </c>
      <c r="C27" s="490" t="s">
        <v>607</v>
      </c>
      <c r="D27" s="262" t="s">
        <v>120</v>
      </c>
      <c r="E27" s="262"/>
      <c r="F27" s="258" t="s">
        <v>72</v>
      </c>
      <c r="G27" s="258"/>
      <c r="H27" s="414">
        <f>SUM(H28:H29)</f>
        <v>0</v>
      </c>
      <c r="I27" s="422">
        <f t="shared" ref="I27:AJ27" si="9">SUM(I28:I29)</f>
        <v>0</v>
      </c>
      <c r="J27" s="422">
        <f t="shared" si="9"/>
        <v>0</v>
      </c>
      <c r="K27" s="422">
        <f t="shared" si="9"/>
        <v>0</v>
      </c>
      <c r="L27" s="415">
        <f t="shared" si="9"/>
        <v>0</v>
      </c>
      <c r="M27" s="415">
        <f t="shared" si="9"/>
        <v>0</v>
      </c>
      <c r="N27" s="415">
        <f t="shared" si="9"/>
        <v>0</v>
      </c>
      <c r="O27" s="415">
        <f t="shared" si="9"/>
        <v>0</v>
      </c>
      <c r="P27" s="415">
        <f t="shared" si="9"/>
        <v>0</v>
      </c>
      <c r="Q27" s="415">
        <f t="shared" si="9"/>
        <v>0</v>
      </c>
      <c r="R27" s="415">
        <f t="shared" si="9"/>
        <v>0</v>
      </c>
      <c r="S27" s="415">
        <f t="shared" si="9"/>
        <v>0</v>
      </c>
      <c r="T27" s="415">
        <f t="shared" si="9"/>
        <v>0</v>
      </c>
      <c r="U27" s="415">
        <f t="shared" si="9"/>
        <v>0</v>
      </c>
      <c r="V27" s="415">
        <f t="shared" si="9"/>
        <v>0</v>
      </c>
      <c r="W27" s="415">
        <f t="shared" si="9"/>
        <v>0</v>
      </c>
      <c r="X27" s="415">
        <f t="shared" si="9"/>
        <v>0</v>
      </c>
      <c r="Y27" s="415">
        <f t="shared" si="9"/>
        <v>0</v>
      </c>
      <c r="Z27" s="415">
        <f t="shared" si="9"/>
        <v>0</v>
      </c>
      <c r="AA27" s="415">
        <f t="shared" si="9"/>
        <v>0</v>
      </c>
      <c r="AB27" s="415">
        <f t="shared" si="9"/>
        <v>0</v>
      </c>
      <c r="AC27" s="415">
        <f t="shared" si="9"/>
        <v>0</v>
      </c>
      <c r="AD27" s="415">
        <f t="shared" si="9"/>
        <v>0</v>
      </c>
      <c r="AE27" s="415">
        <f t="shared" si="9"/>
        <v>0</v>
      </c>
      <c r="AF27" s="415">
        <f t="shared" si="9"/>
        <v>0</v>
      </c>
      <c r="AG27" s="415">
        <f t="shared" si="9"/>
        <v>0</v>
      </c>
      <c r="AH27" s="415">
        <f t="shared" si="9"/>
        <v>0</v>
      </c>
      <c r="AI27" s="415">
        <f t="shared" si="9"/>
        <v>0</v>
      </c>
      <c r="AJ27" s="415">
        <f t="shared" si="9"/>
        <v>0</v>
      </c>
    </row>
    <row r="28" spans="1:36" x14ac:dyDescent="0.2">
      <c r="A28" s="249"/>
      <c r="B28" s="253" t="s">
        <v>120</v>
      </c>
      <c r="C28" s="254"/>
      <c r="D28" s="254"/>
      <c r="E28" s="254"/>
      <c r="F28" s="256" t="s">
        <v>72</v>
      </c>
      <c r="G28" s="263">
        <v>2</v>
      </c>
      <c r="H28" s="410"/>
      <c r="I28" s="537"/>
      <c r="J28" s="537"/>
      <c r="K28" s="537"/>
      <c r="L28" s="451"/>
      <c r="M28" s="451"/>
      <c r="N28" s="451"/>
      <c r="O28" s="451"/>
      <c r="P28" s="451"/>
      <c r="Q28" s="451"/>
      <c r="R28" s="451"/>
      <c r="S28" s="451"/>
      <c r="T28" s="451"/>
      <c r="U28" s="451"/>
      <c r="V28" s="451"/>
      <c r="W28" s="451"/>
      <c r="X28" s="451"/>
      <c r="Y28" s="451"/>
      <c r="Z28" s="451"/>
      <c r="AA28" s="451"/>
      <c r="AB28" s="451"/>
      <c r="AC28" s="451"/>
      <c r="AD28" s="451"/>
      <c r="AE28" s="451"/>
      <c r="AF28" s="451"/>
      <c r="AG28" s="451"/>
      <c r="AH28" s="451"/>
      <c r="AI28" s="451"/>
      <c r="AJ28" s="519"/>
    </row>
    <row r="29" spans="1:36" x14ac:dyDescent="0.2">
      <c r="A29" s="249"/>
      <c r="B29" s="528" t="s">
        <v>120</v>
      </c>
      <c r="C29" s="424" t="s">
        <v>599</v>
      </c>
      <c r="D29" s="425" t="s">
        <v>120</v>
      </c>
      <c r="E29" s="425"/>
      <c r="F29" s="313" t="s">
        <v>120</v>
      </c>
      <c r="G29" s="426"/>
      <c r="H29" s="427" t="s">
        <v>120</v>
      </c>
      <c r="I29" s="428" t="s">
        <v>120</v>
      </c>
      <c r="J29" s="428" t="s">
        <v>120</v>
      </c>
      <c r="K29" s="428" t="s">
        <v>120</v>
      </c>
      <c r="L29" s="426" t="s">
        <v>120</v>
      </c>
      <c r="M29" s="426" t="s">
        <v>120</v>
      </c>
      <c r="N29" s="426" t="s">
        <v>120</v>
      </c>
      <c r="O29" s="426" t="s">
        <v>120</v>
      </c>
      <c r="P29" s="426" t="s">
        <v>120</v>
      </c>
      <c r="Q29" s="426" t="s">
        <v>120</v>
      </c>
      <c r="R29" s="426" t="s">
        <v>120</v>
      </c>
      <c r="S29" s="426" t="s">
        <v>120</v>
      </c>
      <c r="T29" s="426" t="s">
        <v>120</v>
      </c>
      <c r="U29" s="426" t="s">
        <v>120</v>
      </c>
      <c r="V29" s="426" t="s">
        <v>120</v>
      </c>
      <c r="W29" s="426" t="s">
        <v>120</v>
      </c>
      <c r="X29" s="426" t="s">
        <v>120</v>
      </c>
      <c r="Y29" s="426" t="s">
        <v>120</v>
      </c>
      <c r="Z29" s="426" t="s">
        <v>120</v>
      </c>
      <c r="AA29" s="426" t="s">
        <v>120</v>
      </c>
      <c r="AB29" s="426" t="s">
        <v>120</v>
      </c>
      <c r="AC29" s="426" t="s">
        <v>120</v>
      </c>
      <c r="AD29" s="426" t="s">
        <v>120</v>
      </c>
      <c r="AE29" s="426" t="s">
        <v>120</v>
      </c>
      <c r="AF29" s="426" t="s">
        <v>120</v>
      </c>
      <c r="AG29" s="426" t="s">
        <v>120</v>
      </c>
      <c r="AH29" s="426" t="s">
        <v>120</v>
      </c>
      <c r="AI29" s="426" t="s">
        <v>120</v>
      </c>
      <c r="AJ29" s="492" t="s">
        <v>120</v>
      </c>
    </row>
    <row r="30" spans="1:36" x14ac:dyDescent="0.2">
      <c r="A30" s="245"/>
      <c r="B30" s="246">
        <f>B4+1</f>
        <v>59</v>
      </c>
      <c r="C30" s="489" t="s">
        <v>608</v>
      </c>
      <c r="D30" s="264" t="s">
        <v>120</v>
      </c>
      <c r="E30" s="264"/>
      <c r="F30" s="265"/>
      <c r="G30" s="265"/>
      <c r="H30" s="410">
        <f t="shared" ref="H30:AJ30" si="10">SUM(H31,H34)</f>
        <v>0</v>
      </c>
      <c r="I30" s="537">
        <f t="shared" si="10"/>
        <v>0</v>
      </c>
      <c r="J30" s="537">
        <f t="shared" si="10"/>
        <v>0</v>
      </c>
      <c r="K30" s="537">
        <f t="shared" si="10"/>
        <v>0</v>
      </c>
      <c r="L30" s="415">
        <f t="shared" si="10"/>
        <v>0</v>
      </c>
      <c r="M30" s="415">
        <f t="shared" si="10"/>
        <v>0</v>
      </c>
      <c r="N30" s="415">
        <f t="shared" si="10"/>
        <v>0</v>
      </c>
      <c r="O30" s="415">
        <f t="shared" si="10"/>
        <v>0</v>
      </c>
      <c r="P30" s="415">
        <f t="shared" si="10"/>
        <v>0</v>
      </c>
      <c r="Q30" s="415">
        <f t="shared" si="10"/>
        <v>0</v>
      </c>
      <c r="R30" s="415">
        <f t="shared" si="10"/>
        <v>0</v>
      </c>
      <c r="S30" s="415">
        <f t="shared" si="10"/>
        <v>0</v>
      </c>
      <c r="T30" s="415">
        <f t="shared" si="10"/>
        <v>0</v>
      </c>
      <c r="U30" s="415">
        <f t="shared" si="10"/>
        <v>0</v>
      </c>
      <c r="V30" s="415">
        <f t="shared" si="10"/>
        <v>0</v>
      </c>
      <c r="W30" s="415">
        <f t="shared" si="10"/>
        <v>0</v>
      </c>
      <c r="X30" s="415">
        <f t="shared" si="10"/>
        <v>0</v>
      </c>
      <c r="Y30" s="415">
        <f t="shared" si="10"/>
        <v>0</v>
      </c>
      <c r="Z30" s="415">
        <f t="shared" si="10"/>
        <v>0</v>
      </c>
      <c r="AA30" s="415">
        <f t="shared" si="10"/>
        <v>0</v>
      </c>
      <c r="AB30" s="415">
        <f t="shared" si="10"/>
        <v>0</v>
      </c>
      <c r="AC30" s="415">
        <f t="shared" si="10"/>
        <v>0</v>
      </c>
      <c r="AD30" s="415">
        <f t="shared" si="10"/>
        <v>0</v>
      </c>
      <c r="AE30" s="415">
        <f t="shared" si="10"/>
        <v>0</v>
      </c>
      <c r="AF30" s="415">
        <f t="shared" si="10"/>
        <v>0</v>
      </c>
      <c r="AG30" s="415">
        <f t="shared" si="10"/>
        <v>0</v>
      </c>
      <c r="AH30" s="415">
        <f t="shared" si="10"/>
        <v>0</v>
      </c>
      <c r="AI30" s="415">
        <f t="shared" si="10"/>
        <v>0</v>
      </c>
      <c r="AJ30" s="415">
        <f t="shared" si="10"/>
        <v>0</v>
      </c>
    </row>
    <row r="31" spans="1:36" x14ac:dyDescent="0.2">
      <c r="A31" s="249"/>
      <c r="B31" s="266">
        <f>B30+0.1</f>
        <v>59.1</v>
      </c>
      <c r="C31" s="429" t="s">
        <v>609</v>
      </c>
      <c r="D31" s="614" t="s">
        <v>120</v>
      </c>
      <c r="E31" s="614"/>
      <c r="F31" s="258" t="s">
        <v>72</v>
      </c>
      <c r="G31" s="258">
        <v>2</v>
      </c>
      <c r="H31" s="414">
        <f t="shared" ref="H31:AJ31" si="11">SUM(H32:H33)</f>
        <v>0</v>
      </c>
      <c r="I31" s="537">
        <f t="shared" si="11"/>
        <v>0</v>
      </c>
      <c r="J31" s="537">
        <f t="shared" si="11"/>
        <v>0</v>
      </c>
      <c r="K31" s="537">
        <f t="shared" si="11"/>
        <v>0</v>
      </c>
      <c r="L31" s="415">
        <f t="shared" si="11"/>
        <v>0</v>
      </c>
      <c r="M31" s="415">
        <f t="shared" si="11"/>
        <v>0</v>
      </c>
      <c r="N31" s="415">
        <f t="shared" si="11"/>
        <v>0</v>
      </c>
      <c r="O31" s="415">
        <f t="shared" si="11"/>
        <v>0</v>
      </c>
      <c r="P31" s="415">
        <f t="shared" si="11"/>
        <v>0</v>
      </c>
      <c r="Q31" s="415">
        <f t="shared" si="11"/>
        <v>0</v>
      </c>
      <c r="R31" s="415">
        <f t="shared" si="11"/>
        <v>0</v>
      </c>
      <c r="S31" s="415">
        <f t="shared" si="11"/>
        <v>0</v>
      </c>
      <c r="T31" s="415">
        <f t="shared" si="11"/>
        <v>0</v>
      </c>
      <c r="U31" s="415">
        <f t="shared" si="11"/>
        <v>0</v>
      </c>
      <c r="V31" s="415">
        <f t="shared" si="11"/>
        <v>0</v>
      </c>
      <c r="W31" s="415">
        <f t="shared" si="11"/>
        <v>0</v>
      </c>
      <c r="X31" s="415">
        <f t="shared" si="11"/>
        <v>0</v>
      </c>
      <c r="Y31" s="415">
        <f t="shared" si="11"/>
        <v>0</v>
      </c>
      <c r="Z31" s="415">
        <f t="shared" si="11"/>
        <v>0</v>
      </c>
      <c r="AA31" s="415">
        <f t="shared" si="11"/>
        <v>0</v>
      </c>
      <c r="AB31" s="415">
        <f t="shared" si="11"/>
        <v>0</v>
      </c>
      <c r="AC31" s="415">
        <f t="shared" si="11"/>
        <v>0</v>
      </c>
      <c r="AD31" s="415">
        <f t="shared" si="11"/>
        <v>0</v>
      </c>
      <c r="AE31" s="415">
        <f t="shared" si="11"/>
        <v>0</v>
      </c>
      <c r="AF31" s="415">
        <f t="shared" si="11"/>
        <v>0</v>
      </c>
      <c r="AG31" s="415">
        <f t="shared" si="11"/>
        <v>0</v>
      </c>
      <c r="AH31" s="415">
        <f t="shared" si="11"/>
        <v>0</v>
      </c>
      <c r="AI31" s="415">
        <f t="shared" si="11"/>
        <v>0</v>
      </c>
      <c r="AJ31" s="415">
        <f t="shared" si="11"/>
        <v>0</v>
      </c>
    </row>
    <row r="32" spans="1:36" x14ac:dyDescent="0.2">
      <c r="A32" s="249"/>
      <c r="B32" s="267"/>
      <c r="C32" s="254"/>
      <c r="D32" s="254"/>
      <c r="E32" s="254"/>
      <c r="F32" s="256" t="s">
        <v>72</v>
      </c>
      <c r="G32" s="256">
        <v>2</v>
      </c>
      <c r="H32" s="414"/>
      <c r="I32" s="422"/>
      <c r="J32" s="422"/>
      <c r="K32" s="422"/>
      <c r="L32" s="431"/>
      <c r="M32" s="431"/>
      <c r="N32" s="431"/>
      <c r="O32" s="431"/>
      <c r="P32" s="431"/>
      <c r="Q32" s="431"/>
      <c r="R32" s="431"/>
      <c r="S32" s="431"/>
      <c r="T32" s="431"/>
      <c r="U32" s="431"/>
      <c r="V32" s="431"/>
      <c r="W32" s="431"/>
      <c r="X32" s="431"/>
      <c r="Y32" s="431"/>
      <c r="Z32" s="431"/>
      <c r="AA32" s="431"/>
      <c r="AB32" s="431"/>
      <c r="AC32" s="431"/>
      <c r="AD32" s="431"/>
      <c r="AE32" s="431"/>
      <c r="AF32" s="431"/>
      <c r="AG32" s="431"/>
      <c r="AH32" s="431"/>
      <c r="AI32" s="431"/>
      <c r="AJ32" s="491"/>
    </row>
    <row r="33" spans="1:36" x14ac:dyDescent="0.2">
      <c r="A33" s="249"/>
      <c r="B33" s="528" t="s">
        <v>120</v>
      </c>
      <c r="C33" s="424" t="s">
        <v>599</v>
      </c>
      <c r="D33" s="425" t="s">
        <v>120</v>
      </c>
      <c r="E33" s="425"/>
      <c r="F33" s="313" t="s">
        <v>120</v>
      </c>
      <c r="G33" s="426"/>
      <c r="H33" s="427" t="s">
        <v>120</v>
      </c>
      <c r="I33" s="428" t="s">
        <v>120</v>
      </c>
      <c r="J33" s="428" t="s">
        <v>120</v>
      </c>
      <c r="K33" s="428" t="s">
        <v>120</v>
      </c>
      <c r="L33" s="426" t="s">
        <v>120</v>
      </c>
      <c r="M33" s="426" t="s">
        <v>120</v>
      </c>
      <c r="N33" s="426" t="s">
        <v>120</v>
      </c>
      <c r="O33" s="426" t="s">
        <v>120</v>
      </c>
      <c r="P33" s="426" t="s">
        <v>120</v>
      </c>
      <c r="Q33" s="426" t="s">
        <v>120</v>
      </c>
      <c r="R33" s="426" t="s">
        <v>120</v>
      </c>
      <c r="S33" s="426" t="s">
        <v>120</v>
      </c>
      <c r="T33" s="426" t="s">
        <v>120</v>
      </c>
      <c r="U33" s="426" t="s">
        <v>120</v>
      </c>
      <c r="V33" s="426" t="s">
        <v>120</v>
      </c>
      <c r="W33" s="426" t="s">
        <v>120</v>
      </c>
      <c r="X33" s="426" t="s">
        <v>120</v>
      </c>
      <c r="Y33" s="426" t="s">
        <v>120</v>
      </c>
      <c r="Z33" s="426" t="s">
        <v>120</v>
      </c>
      <c r="AA33" s="426" t="s">
        <v>120</v>
      </c>
      <c r="AB33" s="426" t="s">
        <v>120</v>
      </c>
      <c r="AC33" s="426" t="s">
        <v>120</v>
      </c>
      <c r="AD33" s="426" t="s">
        <v>120</v>
      </c>
      <c r="AE33" s="426" t="s">
        <v>120</v>
      </c>
      <c r="AF33" s="426" t="s">
        <v>120</v>
      </c>
      <c r="AG33" s="426" t="s">
        <v>120</v>
      </c>
      <c r="AH33" s="426" t="s">
        <v>120</v>
      </c>
      <c r="AI33" s="426" t="s">
        <v>120</v>
      </c>
      <c r="AJ33" s="492" t="s">
        <v>120</v>
      </c>
    </row>
    <row r="34" spans="1:36" x14ac:dyDescent="0.2">
      <c r="A34" s="249"/>
      <c r="B34" s="266">
        <f>B31+0.1</f>
        <v>59.2</v>
      </c>
      <c r="C34" s="429" t="s">
        <v>610</v>
      </c>
      <c r="D34" s="615" t="s">
        <v>120</v>
      </c>
      <c r="E34" s="615"/>
      <c r="F34" s="252" t="s">
        <v>72</v>
      </c>
      <c r="G34" s="252">
        <v>2</v>
      </c>
      <c r="H34" s="414">
        <f t="shared" ref="H34:AJ34" si="12">SUM(H35:H36)</f>
        <v>0</v>
      </c>
      <c r="I34" s="422">
        <f t="shared" si="12"/>
        <v>0</v>
      </c>
      <c r="J34" s="422">
        <f t="shared" si="12"/>
        <v>0</v>
      </c>
      <c r="K34" s="422">
        <f t="shared" si="12"/>
        <v>0</v>
      </c>
      <c r="L34" s="415">
        <f t="shared" si="12"/>
        <v>0</v>
      </c>
      <c r="M34" s="415">
        <f t="shared" si="12"/>
        <v>0</v>
      </c>
      <c r="N34" s="415">
        <f t="shared" si="12"/>
        <v>0</v>
      </c>
      <c r="O34" s="415">
        <f t="shared" si="12"/>
        <v>0</v>
      </c>
      <c r="P34" s="415">
        <f t="shared" si="12"/>
        <v>0</v>
      </c>
      <c r="Q34" s="415">
        <f t="shared" si="12"/>
        <v>0</v>
      </c>
      <c r="R34" s="415">
        <f t="shared" si="12"/>
        <v>0</v>
      </c>
      <c r="S34" s="415">
        <f t="shared" si="12"/>
        <v>0</v>
      </c>
      <c r="T34" s="415">
        <f t="shared" si="12"/>
        <v>0</v>
      </c>
      <c r="U34" s="415">
        <f t="shared" si="12"/>
        <v>0</v>
      </c>
      <c r="V34" s="415">
        <f t="shared" si="12"/>
        <v>0</v>
      </c>
      <c r="W34" s="415">
        <f t="shared" si="12"/>
        <v>0</v>
      </c>
      <c r="X34" s="415">
        <f t="shared" si="12"/>
        <v>0</v>
      </c>
      <c r="Y34" s="415">
        <f t="shared" si="12"/>
        <v>0</v>
      </c>
      <c r="Z34" s="415">
        <f t="shared" si="12"/>
        <v>0</v>
      </c>
      <c r="AA34" s="415">
        <f t="shared" si="12"/>
        <v>0</v>
      </c>
      <c r="AB34" s="415">
        <f t="shared" si="12"/>
        <v>0</v>
      </c>
      <c r="AC34" s="415">
        <f t="shared" si="12"/>
        <v>0</v>
      </c>
      <c r="AD34" s="415">
        <f t="shared" si="12"/>
        <v>0</v>
      </c>
      <c r="AE34" s="415">
        <f t="shared" si="12"/>
        <v>0</v>
      </c>
      <c r="AF34" s="415">
        <f t="shared" si="12"/>
        <v>0</v>
      </c>
      <c r="AG34" s="415">
        <f t="shared" si="12"/>
        <v>0</v>
      </c>
      <c r="AH34" s="415">
        <f t="shared" si="12"/>
        <v>0</v>
      </c>
      <c r="AI34" s="415">
        <f t="shared" si="12"/>
        <v>0</v>
      </c>
      <c r="AJ34" s="415">
        <f t="shared" si="12"/>
        <v>0</v>
      </c>
    </row>
    <row r="35" spans="1:36" x14ac:dyDescent="0.2">
      <c r="A35" s="249"/>
      <c r="B35" s="253" t="s">
        <v>120</v>
      </c>
      <c r="C35" s="254"/>
      <c r="D35" s="254"/>
      <c r="E35" s="254"/>
      <c r="F35" s="255" t="s">
        <v>72</v>
      </c>
      <c r="G35" s="255">
        <v>2</v>
      </c>
      <c r="H35" s="410"/>
      <c r="I35" s="537"/>
      <c r="J35" s="537"/>
      <c r="K35" s="537"/>
      <c r="L35" s="451"/>
      <c r="M35" s="451"/>
      <c r="N35" s="451"/>
      <c r="O35" s="451"/>
      <c r="P35" s="451"/>
      <c r="Q35" s="451"/>
      <c r="R35" s="451"/>
      <c r="S35" s="451"/>
      <c r="T35" s="451"/>
      <c r="U35" s="451"/>
      <c r="V35" s="451"/>
      <c r="W35" s="451"/>
      <c r="X35" s="451"/>
      <c r="Y35" s="451"/>
      <c r="Z35" s="451"/>
      <c r="AA35" s="451"/>
      <c r="AB35" s="451"/>
      <c r="AC35" s="451"/>
      <c r="AD35" s="451"/>
      <c r="AE35" s="451"/>
      <c r="AF35" s="451"/>
      <c r="AG35" s="451"/>
      <c r="AH35" s="451"/>
      <c r="AI35" s="451"/>
      <c r="AJ35" s="519"/>
    </row>
    <row r="36" spans="1:36" x14ac:dyDescent="0.2">
      <c r="A36" s="249"/>
      <c r="B36" s="528" t="s">
        <v>120</v>
      </c>
      <c r="C36" s="424" t="s">
        <v>599</v>
      </c>
      <c r="D36" s="425" t="s">
        <v>120</v>
      </c>
      <c r="E36" s="425"/>
      <c r="F36" s="426" t="s">
        <v>120</v>
      </c>
      <c r="G36" s="426"/>
      <c r="H36" s="427" t="s">
        <v>120</v>
      </c>
      <c r="I36" s="428" t="s">
        <v>120</v>
      </c>
      <c r="J36" s="428" t="s">
        <v>120</v>
      </c>
      <c r="K36" s="428" t="s">
        <v>120</v>
      </c>
      <c r="L36" s="426" t="s">
        <v>120</v>
      </c>
      <c r="M36" s="426" t="s">
        <v>120</v>
      </c>
      <c r="N36" s="426" t="s">
        <v>120</v>
      </c>
      <c r="O36" s="426" t="s">
        <v>120</v>
      </c>
      <c r="P36" s="426" t="s">
        <v>120</v>
      </c>
      <c r="Q36" s="426" t="s">
        <v>120</v>
      </c>
      <c r="R36" s="426" t="s">
        <v>120</v>
      </c>
      <c r="S36" s="426" t="s">
        <v>120</v>
      </c>
      <c r="T36" s="426" t="s">
        <v>120</v>
      </c>
      <c r="U36" s="426" t="s">
        <v>120</v>
      </c>
      <c r="V36" s="426" t="s">
        <v>120</v>
      </c>
      <c r="W36" s="426" t="s">
        <v>120</v>
      </c>
      <c r="X36" s="426" t="s">
        <v>120</v>
      </c>
      <c r="Y36" s="426" t="s">
        <v>120</v>
      </c>
      <c r="Z36" s="426" t="s">
        <v>120</v>
      </c>
      <c r="AA36" s="426" t="s">
        <v>120</v>
      </c>
      <c r="AB36" s="426" t="s">
        <v>120</v>
      </c>
      <c r="AC36" s="426" t="s">
        <v>120</v>
      </c>
      <c r="AD36" s="426" t="s">
        <v>120</v>
      </c>
      <c r="AE36" s="426" t="s">
        <v>120</v>
      </c>
      <c r="AF36" s="426" t="s">
        <v>120</v>
      </c>
      <c r="AG36" s="426" t="s">
        <v>120</v>
      </c>
      <c r="AH36" s="426" t="s">
        <v>120</v>
      </c>
      <c r="AI36" s="426" t="s">
        <v>120</v>
      </c>
      <c r="AJ36" s="492" t="s">
        <v>120</v>
      </c>
    </row>
    <row r="37" spans="1:36" x14ac:dyDescent="0.2">
      <c r="A37" s="245"/>
      <c r="B37" s="246">
        <f>B30+1</f>
        <v>60</v>
      </c>
      <c r="C37" s="489" t="s">
        <v>611</v>
      </c>
      <c r="D37" s="247" t="s">
        <v>120</v>
      </c>
      <c r="E37" s="247"/>
      <c r="F37" s="268"/>
      <c r="G37" s="268">
        <v>2</v>
      </c>
      <c r="H37" s="410">
        <f t="shared" ref="H37:AJ37" si="13">SUM(H38,H41)</f>
        <v>0</v>
      </c>
      <c r="I37" s="537">
        <f t="shared" si="13"/>
        <v>0</v>
      </c>
      <c r="J37" s="537">
        <f t="shared" si="13"/>
        <v>0</v>
      </c>
      <c r="K37" s="537">
        <f t="shared" si="13"/>
        <v>0</v>
      </c>
      <c r="L37" s="415">
        <f t="shared" si="13"/>
        <v>0</v>
      </c>
      <c r="M37" s="415">
        <f t="shared" si="13"/>
        <v>0</v>
      </c>
      <c r="N37" s="415">
        <f t="shared" si="13"/>
        <v>0</v>
      </c>
      <c r="O37" s="415">
        <f t="shared" si="13"/>
        <v>0</v>
      </c>
      <c r="P37" s="415">
        <f t="shared" si="13"/>
        <v>0</v>
      </c>
      <c r="Q37" s="415">
        <f t="shared" si="13"/>
        <v>0</v>
      </c>
      <c r="R37" s="415">
        <f t="shared" si="13"/>
        <v>0</v>
      </c>
      <c r="S37" s="415">
        <f t="shared" si="13"/>
        <v>0</v>
      </c>
      <c r="T37" s="415">
        <f t="shared" si="13"/>
        <v>0</v>
      </c>
      <c r="U37" s="415">
        <f t="shared" si="13"/>
        <v>0</v>
      </c>
      <c r="V37" s="415">
        <f t="shared" si="13"/>
        <v>0</v>
      </c>
      <c r="W37" s="415">
        <f t="shared" si="13"/>
        <v>0</v>
      </c>
      <c r="X37" s="415">
        <f t="shared" si="13"/>
        <v>0</v>
      </c>
      <c r="Y37" s="415">
        <f t="shared" si="13"/>
        <v>0</v>
      </c>
      <c r="Z37" s="415">
        <f t="shared" si="13"/>
        <v>0</v>
      </c>
      <c r="AA37" s="415">
        <f t="shared" si="13"/>
        <v>0</v>
      </c>
      <c r="AB37" s="415">
        <f t="shared" si="13"/>
        <v>0</v>
      </c>
      <c r="AC37" s="415">
        <f t="shared" si="13"/>
        <v>0</v>
      </c>
      <c r="AD37" s="415">
        <f t="shared" si="13"/>
        <v>0</v>
      </c>
      <c r="AE37" s="415">
        <f t="shared" si="13"/>
        <v>0</v>
      </c>
      <c r="AF37" s="415">
        <f t="shared" si="13"/>
        <v>0</v>
      </c>
      <c r="AG37" s="415">
        <f t="shared" si="13"/>
        <v>0</v>
      </c>
      <c r="AH37" s="415">
        <f t="shared" si="13"/>
        <v>0</v>
      </c>
      <c r="AI37" s="415">
        <f t="shared" si="13"/>
        <v>0</v>
      </c>
      <c r="AJ37" s="415">
        <f t="shared" si="13"/>
        <v>0</v>
      </c>
    </row>
    <row r="38" spans="1:36" x14ac:dyDescent="0.2">
      <c r="A38" s="249"/>
      <c r="B38" s="266">
        <f>B37+0.1</f>
        <v>60.1</v>
      </c>
      <c r="C38" s="429" t="s">
        <v>612</v>
      </c>
      <c r="D38" s="615" t="s">
        <v>120</v>
      </c>
      <c r="E38" s="615"/>
      <c r="F38" s="252" t="s">
        <v>72</v>
      </c>
      <c r="G38" s="252">
        <v>2</v>
      </c>
      <c r="H38" s="414">
        <f>SUM(H39:H40)</f>
        <v>0</v>
      </c>
      <c r="I38" s="537">
        <f>SUM(I39:I40)</f>
        <v>0</v>
      </c>
      <c r="J38" s="537">
        <f>SUM(J39:J40)</f>
        <v>0</v>
      </c>
      <c r="K38" s="537">
        <f>SUM(K39:K40)</f>
        <v>0</v>
      </c>
      <c r="L38" s="415">
        <f>SUM(L39:L40)</f>
        <v>0</v>
      </c>
      <c r="M38" s="415">
        <f t="shared" ref="M38:AJ38" si="14">SUM(M39:M40)</f>
        <v>0</v>
      </c>
      <c r="N38" s="415">
        <f t="shared" si="14"/>
        <v>0</v>
      </c>
      <c r="O38" s="415">
        <f t="shared" si="14"/>
        <v>0</v>
      </c>
      <c r="P38" s="415">
        <f t="shared" si="14"/>
        <v>0</v>
      </c>
      <c r="Q38" s="415">
        <f t="shared" si="14"/>
        <v>0</v>
      </c>
      <c r="R38" s="415">
        <f t="shared" si="14"/>
        <v>0</v>
      </c>
      <c r="S38" s="415">
        <f t="shared" si="14"/>
        <v>0</v>
      </c>
      <c r="T38" s="415">
        <f t="shared" si="14"/>
        <v>0</v>
      </c>
      <c r="U38" s="415">
        <f t="shared" si="14"/>
        <v>0</v>
      </c>
      <c r="V38" s="415">
        <f t="shared" si="14"/>
        <v>0</v>
      </c>
      <c r="W38" s="415">
        <f t="shared" si="14"/>
        <v>0</v>
      </c>
      <c r="X38" s="415">
        <f t="shared" si="14"/>
        <v>0</v>
      </c>
      <c r="Y38" s="415">
        <f t="shared" si="14"/>
        <v>0</v>
      </c>
      <c r="Z38" s="415">
        <f t="shared" si="14"/>
        <v>0</v>
      </c>
      <c r="AA38" s="415">
        <f t="shared" si="14"/>
        <v>0</v>
      </c>
      <c r="AB38" s="415">
        <f t="shared" si="14"/>
        <v>0</v>
      </c>
      <c r="AC38" s="415">
        <f t="shared" si="14"/>
        <v>0</v>
      </c>
      <c r="AD38" s="415">
        <f t="shared" si="14"/>
        <v>0</v>
      </c>
      <c r="AE38" s="415">
        <f t="shared" si="14"/>
        <v>0</v>
      </c>
      <c r="AF38" s="415">
        <f t="shared" si="14"/>
        <v>0</v>
      </c>
      <c r="AG38" s="415">
        <f t="shared" si="14"/>
        <v>0</v>
      </c>
      <c r="AH38" s="415">
        <f t="shared" si="14"/>
        <v>0</v>
      </c>
      <c r="AI38" s="415">
        <f t="shared" si="14"/>
        <v>0</v>
      </c>
      <c r="AJ38" s="415">
        <f t="shared" si="14"/>
        <v>0</v>
      </c>
    </row>
    <row r="39" spans="1:36" x14ac:dyDescent="0.2">
      <c r="A39" s="249"/>
      <c r="B39" s="253" t="s">
        <v>120</v>
      </c>
      <c r="C39" s="254"/>
      <c r="D39" s="254"/>
      <c r="E39" s="254"/>
      <c r="F39" s="255" t="s">
        <v>72</v>
      </c>
      <c r="G39" s="255">
        <v>2</v>
      </c>
      <c r="H39" s="414"/>
      <c r="I39" s="422"/>
      <c r="J39" s="422"/>
      <c r="K39" s="422"/>
      <c r="L39" s="431"/>
      <c r="M39" s="431"/>
      <c r="N39" s="431"/>
      <c r="O39" s="431"/>
      <c r="P39" s="431"/>
      <c r="Q39" s="431"/>
      <c r="R39" s="431"/>
      <c r="S39" s="431"/>
      <c r="T39" s="431"/>
      <c r="U39" s="431"/>
      <c r="V39" s="431"/>
      <c r="W39" s="431"/>
      <c r="X39" s="431"/>
      <c r="Y39" s="431"/>
      <c r="Z39" s="431"/>
      <c r="AA39" s="431"/>
      <c r="AB39" s="431"/>
      <c r="AC39" s="431"/>
      <c r="AD39" s="431"/>
      <c r="AE39" s="431"/>
      <c r="AF39" s="431"/>
      <c r="AG39" s="431"/>
      <c r="AH39" s="431"/>
      <c r="AI39" s="431"/>
      <c r="AJ39" s="491"/>
    </row>
    <row r="40" spans="1:36" x14ac:dyDescent="0.2">
      <c r="A40" s="249"/>
      <c r="B40" s="528" t="s">
        <v>120</v>
      </c>
      <c r="C40" s="424" t="s">
        <v>599</v>
      </c>
      <c r="D40" s="425" t="s">
        <v>120</v>
      </c>
      <c r="E40" s="425"/>
      <c r="F40" s="426" t="s">
        <v>120</v>
      </c>
      <c r="G40" s="426"/>
      <c r="H40" s="427" t="s">
        <v>120</v>
      </c>
      <c r="I40" s="428" t="s">
        <v>120</v>
      </c>
      <c r="J40" s="428" t="s">
        <v>120</v>
      </c>
      <c r="K40" s="428" t="s">
        <v>120</v>
      </c>
      <c r="L40" s="426" t="s">
        <v>120</v>
      </c>
      <c r="M40" s="426" t="s">
        <v>120</v>
      </c>
      <c r="N40" s="426" t="s">
        <v>120</v>
      </c>
      <c r="O40" s="426" t="s">
        <v>120</v>
      </c>
      <c r="P40" s="426" t="s">
        <v>120</v>
      </c>
      <c r="Q40" s="426" t="s">
        <v>120</v>
      </c>
      <c r="R40" s="426" t="s">
        <v>120</v>
      </c>
      <c r="S40" s="426" t="s">
        <v>120</v>
      </c>
      <c r="T40" s="426" t="s">
        <v>120</v>
      </c>
      <c r="U40" s="426" t="s">
        <v>120</v>
      </c>
      <c r="V40" s="426" t="s">
        <v>120</v>
      </c>
      <c r="W40" s="426" t="s">
        <v>120</v>
      </c>
      <c r="X40" s="426" t="s">
        <v>120</v>
      </c>
      <c r="Y40" s="426" t="s">
        <v>120</v>
      </c>
      <c r="Z40" s="426" t="s">
        <v>120</v>
      </c>
      <c r="AA40" s="426" t="s">
        <v>120</v>
      </c>
      <c r="AB40" s="426" t="s">
        <v>120</v>
      </c>
      <c r="AC40" s="426" t="s">
        <v>120</v>
      </c>
      <c r="AD40" s="426" t="s">
        <v>120</v>
      </c>
      <c r="AE40" s="426" t="s">
        <v>120</v>
      </c>
      <c r="AF40" s="426" t="s">
        <v>120</v>
      </c>
      <c r="AG40" s="426" t="s">
        <v>120</v>
      </c>
      <c r="AH40" s="426" t="s">
        <v>120</v>
      </c>
      <c r="AI40" s="426" t="s">
        <v>120</v>
      </c>
      <c r="AJ40" s="492" t="s">
        <v>120</v>
      </c>
    </row>
    <row r="41" spans="1:36" x14ac:dyDescent="0.2">
      <c r="A41" s="249"/>
      <c r="B41" s="266">
        <f>B38+0.1</f>
        <v>60.2</v>
      </c>
      <c r="C41" s="429" t="s">
        <v>613</v>
      </c>
      <c r="D41" s="615" t="s">
        <v>120</v>
      </c>
      <c r="E41" s="615"/>
      <c r="F41" s="252" t="s">
        <v>72</v>
      </c>
      <c r="G41" s="252">
        <v>2</v>
      </c>
      <c r="H41" s="414">
        <f t="shared" ref="H41:AJ41" si="15">SUM(H42:H43)</f>
        <v>0</v>
      </c>
      <c r="I41" s="422">
        <f t="shared" si="15"/>
        <v>0</v>
      </c>
      <c r="J41" s="422">
        <f t="shared" si="15"/>
        <v>0</v>
      </c>
      <c r="K41" s="422">
        <f t="shared" si="15"/>
        <v>0</v>
      </c>
      <c r="L41" s="415">
        <f t="shared" si="15"/>
        <v>0</v>
      </c>
      <c r="M41" s="415">
        <f t="shared" si="15"/>
        <v>0</v>
      </c>
      <c r="N41" s="415">
        <f t="shared" si="15"/>
        <v>0</v>
      </c>
      <c r="O41" s="415">
        <f t="shared" si="15"/>
        <v>0</v>
      </c>
      <c r="P41" s="415">
        <f t="shared" si="15"/>
        <v>0</v>
      </c>
      <c r="Q41" s="415">
        <f t="shared" si="15"/>
        <v>0</v>
      </c>
      <c r="R41" s="415">
        <f t="shared" si="15"/>
        <v>0</v>
      </c>
      <c r="S41" s="415">
        <f t="shared" si="15"/>
        <v>0</v>
      </c>
      <c r="T41" s="415">
        <f t="shared" si="15"/>
        <v>0</v>
      </c>
      <c r="U41" s="415">
        <f t="shared" si="15"/>
        <v>0</v>
      </c>
      <c r="V41" s="415">
        <f t="shared" si="15"/>
        <v>0</v>
      </c>
      <c r="W41" s="415">
        <f t="shared" si="15"/>
        <v>0</v>
      </c>
      <c r="X41" s="415">
        <f t="shared" si="15"/>
        <v>0</v>
      </c>
      <c r="Y41" s="415">
        <f t="shared" si="15"/>
        <v>0</v>
      </c>
      <c r="Z41" s="415">
        <f t="shared" si="15"/>
        <v>0</v>
      </c>
      <c r="AA41" s="415">
        <f t="shared" si="15"/>
        <v>0</v>
      </c>
      <c r="AB41" s="415">
        <f t="shared" si="15"/>
        <v>0</v>
      </c>
      <c r="AC41" s="415">
        <f t="shared" si="15"/>
        <v>0</v>
      </c>
      <c r="AD41" s="415">
        <f t="shared" si="15"/>
        <v>0</v>
      </c>
      <c r="AE41" s="415">
        <f t="shared" si="15"/>
        <v>0</v>
      </c>
      <c r="AF41" s="415">
        <f t="shared" si="15"/>
        <v>0</v>
      </c>
      <c r="AG41" s="415">
        <f t="shared" si="15"/>
        <v>0</v>
      </c>
      <c r="AH41" s="415">
        <f t="shared" si="15"/>
        <v>0</v>
      </c>
      <c r="AI41" s="415">
        <f t="shared" si="15"/>
        <v>0</v>
      </c>
      <c r="AJ41" s="415">
        <f t="shared" si="15"/>
        <v>0</v>
      </c>
    </row>
    <row r="42" spans="1:36" x14ac:dyDescent="0.2">
      <c r="A42" s="196"/>
      <c r="B42" s="253" t="s">
        <v>120</v>
      </c>
      <c r="C42" s="254"/>
      <c r="D42" s="254"/>
      <c r="E42" s="254"/>
      <c r="F42" s="255" t="s">
        <v>72</v>
      </c>
      <c r="G42" s="255">
        <v>2</v>
      </c>
      <c r="H42" s="414"/>
      <c r="I42" s="422"/>
      <c r="J42" s="422"/>
      <c r="K42" s="422"/>
      <c r="L42" s="431"/>
      <c r="M42" s="431"/>
      <c r="N42" s="431"/>
      <c r="O42" s="431"/>
      <c r="P42" s="431"/>
      <c r="Q42" s="431"/>
      <c r="R42" s="431"/>
      <c r="S42" s="431"/>
      <c r="T42" s="431"/>
      <c r="U42" s="431"/>
      <c r="V42" s="431"/>
      <c r="W42" s="431"/>
      <c r="X42" s="431"/>
      <c r="Y42" s="431"/>
      <c r="Z42" s="431"/>
      <c r="AA42" s="431"/>
      <c r="AB42" s="431"/>
      <c r="AC42" s="431"/>
      <c r="AD42" s="431"/>
      <c r="AE42" s="431"/>
      <c r="AF42" s="431"/>
      <c r="AG42" s="431"/>
      <c r="AH42" s="431"/>
      <c r="AI42" s="431"/>
      <c r="AJ42" s="491"/>
    </row>
    <row r="43" spans="1:36" x14ac:dyDescent="0.2">
      <c r="A43" s="249"/>
      <c r="B43" s="528" t="s">
        <v>120</v>
      </c>
      <c r="C43" s="424" t="s">
        <v>599</v>
      </c>
      <c r="D43" s="425" t="s">
        <v>120</v>
      </c>
      <c r="E43" s="425"/>
      <c r="F43" s="313" t="s">
        <v>120</v>
      </c>
      <c r="G43" s="426"/>
      <c r="H43" s="427" t="s">
        <v>120</v>
      </c>
      <c r="I43" s="612" t="s">
        <v>120</v>
      </c>
      <c r="J43" s="612" t="s">
        <v>120</v>
      </c>
      <c r="K43" s="428" t="s">
        <v>120</v>
      </c>
      <c r="L43" s="426" t="s">
        <v>120</v>
      </c>
      <c r="M43" s="426" t="s">
        <v>120</v>
      </c>
      <c r="N43" s="426" t="s">
        <v>120</v>
      </c>
      <c r="O43" s="426" t="s">
        <v>120</v>
      </c>
      <c r="P43" s="426" t="s">
        <v>120</v>
      </c>
      <c r="Q43" s="426" t="s">
        <v>120</v>
      </c>
      <c r="R43" s="426" t="s">
        <v>120</v>
      </c>
      <c r="S43" s="426" t="s">
        <v>120</v>
      </c>
      <c r="T43" s="426" t="s">
        <v>120</v>
      </c>
      <c r="U43" s="426" t="s">
        <v>120</v>
      </c>
      <c r="V43" s="426" t="s">
        <v>120</v>
      </c>
      <c r="W43" s="426" t="s">
        <v>120</v>
      </c>
      <c r="X43" s="426" t="s">
        <v>120</v>
      </c>
      <c r="Y43" s="426" t="s">
        <v>120</v>
      </c>
      <c r="Z43" s="426" t="s">
        <v>120</v>
      </c>
      <c r="AA43" s="426" t="s">
        <v>120</v>
      </c>
      <c r="AB43" s="426" t="s">
        <v>120</v>
      </c>
      <c r="AC43" s="426" t="s">
        <v>120</v>
      </c>
      <c r="AD43" s="426" t="s">
        <v>120</v>
      </c>
      <c r="AE43" s="426" t="s">
        <v>120</v>
      </c>
      <c r="AF43" s="426" t="s">
        <v>120</v>
      </c>
      <c r="AG43" s="426" t="s">
        <v>120</v>
      </c>
      <c r="AH43" s="426" t="s">
        <v>120</v>
      </c>
      <c r="AI43" s="426" t="s">
        <v>120</v>
      </c>
      <c r="AJ43" s="492" t="s">
        <v>120</v>
      </c>
    </row>
    <row r="44" spans="1:36" x14ac:dyDescent="0.2">
      <c r="A44" s="240"/>
      <c r="B44" s="269">
        <f>B37+1</f>
        <v>61</v>
      </c>
      <c r="C44" s="616" t="s">
        <v>614</v>
      </c>
      <c r="D44" s="264" t="s">
        <v>120</v>
      </c>
      <c r="E44" s="264"/>
      <c r="F44" s="265"/>
      <c r="G44" s="265">
        <v>2</v>
      </c>
      <c r="H44" s="414">
        <f>SUM(H45+H48+H51+H54+H57+H60+H63+H66+H69+H72)</f>
        <v>0</v>
      </c>
      <c r="I44" s="422">
        <f>SUM(I45+I48+I51+I54+I57+I60+I63+I66+I69+I72)</f>
        <v>0</v>
      </c>
      <c r="J44" s="422">
        <f>SUM(J45+J48+J51+J54+J57+J60+J63+J66+J69+J72)</f>
        <v>0</v>
      </c>
      <c r="K44" s="422">
        <f>SUM(K45+K48+K51+K54+K57+K60+K63+K66+K69+K72)</f>
        <v>0</v>
      </c>
      <c r="L44" s="415">
        <f>SUM(L45+L48+L51+L54+L57+L60+L63+L66+L69+L72)</f>
        <v>0</v>
      </c>
      <c r="M44" s="415">
        <f t="shared" ref="M44:AJ44" si="16">SUM(M45+M48+M51+M54+M57+M60+M63+M66+M69+M72)</f>
        <v>0</v>
      </c>
      <c r="N44" s="415">
        <f t="shared" si="16"/>
        <v>0</v>
      </c>
      <c r="O44" s="415">
        <f t="shared" si="16"/>
        <v>0</v>
      </c>
      <c r="P44" s="415">
        <f t="shared" si="16"/>
        <v>0</v>
      </c>
      <c r="Q44" s="415">
        <f t="shared" si="16"/>
        <v>0</v>
      </c>
      <c r="R44" s="415">
        <f t="shared" si="16"/>
        <v>0</v>
      </c>
      <c r="S44" s="415">
        <f t="shared" si="16"/>
        <v>0</v>
      </c>
      <c r="T44" s="415">
        <f t="shared" si="16"/>
        <v>0</v>
      </c>
      <c r="U44" s="415">
        <f t="shared" si="16"/>
        <v>0</v>
      </c>
      <c r="V44" s="415">
        <f t="shared" si="16"/>
        <v>0</v>
      </c>
      <c r="W44" s="415">
        <f t="shared" si="16"/>
        <v>0</v>
      </c>
      <c r="X44" s="415">
        <f t="shared" si="16"/>
        <v>0</v>
      </c>
      <c r="Y44" s="415">
        <f t="shared" si="16"/>
        <v>0</v>
      </c>
      <c r="Z44" s="415">
        <f t="shared" si="16"/>
        <v>0</v>
      </c>
      <c r="AA44" s="415">
        <f t="shared" si="16"/>
        <v>0</v>
      </c>
      <c r="AB44" s="415">
        <f t="shared" si="16"/>
        <v>0</v>
      </c>
      <c r="AC44" s="415">
        <f t="shared" si="16"/>
        <v>0</v>
      </c>
      <c r="AD44" s="415">
        <f t="shared" si="16"/>
        <v>0</v>
      </c>
      <c r="AE44" s="415">
        <f t="shared" si="16"/>
        <v>0</v>
      </c>
      <c r="AF44" s="415">
        <f t="shared" si="16"/>
        <v>0</v>
      </c>
      <c r="AG44" s="415">
        <f t="shared" si="16"/>
        <v>0</v>
      </c>
      <c r="AH44" s="415">
        <f t="shared" si="16"/>
        <v>0</v>
      </c>
      <c r="AI44" s="415">
        <f t="shared" si="16"/>
        <v>0</v>
      </c>
      <c r="AJ44" s="415">
        <f t="shared" si="16"/>
        <v>0</v>
      </c>
    </row>
    <row r="45" spans="1:36" ht="25.5" x14ac:dyDescent="0.2">
      <c r="A45" s="196"/>
      <c r="B45" s="270">
        <f>B44+0.1</f>
        <v>61.1</v>
      </c>
      <c r="C45" s="617" t="s">
        <v>615</v>
      </c>
      <c r="D45" s="614" t="s">
        <v>120</v>
      </c>
      <c r="E45" s="614"/>
      <c r="F45" s="258" t="s">
        <v>72</v>
      </c>
      <c r="G45" s="258">
        <v>2</v>
      </c>
      <c r="H45" s="414">
        <f t="shared" ref="H45:AJ45" si="17">SUM(H46:H47)</f>
        <v>0</v>
      </c>
      <c r="I45" s="422">
        <f t="shared" si="17"/>
        <v>0</v>
      </c>
      <c r="J45" s="422">
        <f t="shared" si="17"/>
        <v>0</v>
      </c>
      <c r="K45" s="422">
        <f t="shared" si="17"/>
        <v>0</v>
      </c>
      <c r="L45" s="415">
        <f t="shared" si="17"/>
        <v>0</v>
      </c>
      <c r="M45" s="415">
        <f t="shared" si="17"/>
        <v>0</v>
      </c>
      <c r="N45" s="415">
        <f t="shared" si="17"/>
        <v>0</v>
      </c>
      <c r="O45" s="415">
        <f t="shared" si="17"/>
        <v>0</v>
      </c>
      <c r="P45" s="415">
        <f t="shared" si="17"/>
        <v>0</v>
      </c>
      <c r="Q45" s="415">
        <f t="shared" si="17"/>
        <v>0</v>
      </c>
      <c r="R45" s="415">
        <f t="shared" si="17"/>
        <v>0</v>
      </c>
      <c r="S45" s="415">
        <f t="shared" si="17"/>
        <v>0</v>
      </c>
      <c r="T45" s="415">
        <f t="shared" si="17"/>
        <v>0</v>
      </c>
      <c r="U45" s="415">
        <f t="shared" si="17"/>
        <v>0</v>
      </c>
      <c r="V45" s="415">
        <f t="shared" si="17"/>
        <v>0</v>
      </c>
      <c r="W45" s="415">
        <f t="shared" si="17"/>
        <v>0</v>
      </c>
      <c r="X45" s="415">
        <f t="shared" si="17"/>
        <v>0</v>
      </c>
      <c r="Y45" s="415">
        <f t="shared" si="17"/>
        <v>0</v>
      </c>
      <c r="Z45" s="415">
        <f t="shared" si="17"/>
        <v>0</v>
      </c>
      <c r="AA45" s="415">
        <f t="shared" si="17"/>
        <v>0</v>
      </c>
      <c r="AB45" s="415">
        <f t="shared" si="17"/>
        <v>0</v>
      </c>
      <c r="AC45" s="415">
        <f t="shared" si="17"/>
        <v>0</v>
      </c>
      <c r="AD45" s="415">
        <f t="shared" si="17"/>
        <v>0</v>
      </c>
      <c r="AE45" s="415">
        <f t="shared" si="17"/>
        <v>0</v>
      </c>
      <c r="AF45" s="415">
        <f t="shared" si="17"/>
        <v>0</v>
      </c>
      <c r="AG45" s="415">
        <f t="shared" si="17"/>
        <v>0</v>
      </c>
      <c r="AH45" s="415">
        <f t="shared" si="17"/>
        <v>0</v>
      </c>
      <c r="AI45" s="415">
        <f t="shared" si="17"/>
        <v>0</v>
      </c>
      <c r="AJ45" s="415">
        <f t="shared" si="17"/>
        <v>0</v>
      </c>
    </row>
    <row r="46" spans="1:36" x14ac:dyDescent="0.2">
      <c r="A46" s="196"/>
      <c r="B46" s="271" t="s">
        <v>120</v>
      </c>
      <c r="C46" s="254"/>
      <c r="D46" s="254"/>
      <c r="E46" s="254"/>
      <c r="F46" s="256" t="s">
        <v>72</v>
      </c>
      <c r="G46" s="256">
        <v>2</v>
      </c>
      <c r="H46" s="414"/>
      <c r="I46" s="422"/>
      <c r="J46" s="422"/>
      <c r="K46" s="422"/>
      <c r="L46" s="431"/>
      <c r="M46" s="431"/>
      <c r="N46" s="431"/>
      <c r="O46" s="431"/>
      <c r="P46" s="431"/>
      <c r="Q46" s="431"/>
      <c r="R46" s="431"/>
      <c r="S46" s="431"/>
      <c r="T46" s="431"/>
      <c r="U46" s="431"/>
      <c r="V46" s="431"/>
      <c r="W46" s="431"/>
      <c r="X46" s="431"/>
      <c r="Y46" s="431"/>
      <c r="Z46" s="431"/>
      <c r="AA46" s="431"/>
      <c r="AB46" s="431"/>
      <c r="AC46" s="431"/>
      <c r="AD46" s="431"/>
      <c r="AE46" s="431"/>
      <c r="AF46" s="431"/>
      <c r="AG46" s="431"/>
      <c r="AH46" s="431"/>
      <c r="AI46" s="431"/>
      <c r="AJ46" s="491"/>
    </row>
    <row r="47" spans="1:36" x14ac:dyDescent="0.2">
      <c r="A47" s="196"/>
      <c r="B47" s="528" t="s">
        <v>120</v>
      </c>
      <c r="C47" s="424" t="s">
        <v>599</v>
      </c>
      <c r="D47" s="425" t="s">
        <v>120</v>
      </c>
      <c r="E47" s="425"/>
      <c r="F47" s="313" t="s">
        <v>120</v>
      </c>
      <c r="G47" s="426"/>
      <c r="H47" s="427" t="s">
        <v>120</v>
      </c>
      <c r="I47" s="612" t="s">
        <v>120</v>
      </c>
      <c r="J47" s="612" t="s">
        <v>120</v>
      </c>
      <c r="K47" s="428" t="s">
        <v>120</v>
      </c>
      <c r="L47" s="426" t="s">
        <v>120</v>
      </c>
      <c r="M47" s="426" t="s">
        <v>120</v>
      </c>
      <c r="N47" s="426" t="s">
        <v>120</v>
      </c>
      <c r="O47" s="426" t="s">
        <v>120</v>
      </c>
      <c r="P47" s="426" t="s">
        <v>120</v>
      </c>
      <c r="Q47" s="426" t="s">
        <v>120</v>
      </c>
      <c r="R47" s="426" t="s">
        <v>120</v>
      </c>
      <c r="S47" s="426" t="s">
        <v>120</v>
      </c>
      <c r="T47" s="426" t="s">
        <v>120</v>
      </c>
      <c r="U47" s="426" t="s">
        <v>120</v>
      </c>
      <c r="V47" s="426" t="s">
        <v>120</v>
      </c>
      <c r="W47" s="426" t="s">
        <v>120</v>
      </c>
      <c r="X47" s="426" t="s">
        <v>120</v>
      </c>
      <c r="Y47" s="426" t="s">
        <v>120</v>
      </c>
      <c r="Z47" s="426" t="s">
        <v>120</v>
      </c>
      <c r="AA47" s="426" t="s">
        <v>120</v>
      </c>
      <c r="AB47" s="426" t="s">
        <v>120</v>
      </c>
      <c r="AC47" s="426" t="s">
        <v>120</v>
      </c>
      <c r="AD47" s="426" t="s">
        <v>120</v>
      </c>
      <c r="AE47" s="426" t="s">
        <v>120</v>
      </c>
      <c r="AF47" s="426" t="s">
        <v>120</v>
      </c>
      <c r="AG47" s="426" t="s">
        <v>120</v>
      </c>
      <c r="AH47" s="426" t="s">
        <v>120</v>
      </c>
      <c r="AI47" s="426" t="s">
        <v>120</v>
      </c>
      <c r="AJ47" s="492" t="s">
        <v>120</v>
      </c>
    </row>
    <row r="48" spans="1:36" ht="25.5" x14ac:dyDescent="0.2">
      <c r="A48" s="196"/>
      <c r="B48" s="270">
        <f>B45+0.1</f>
        <v>61.2</v>
      </c>
      <c r="C48" s="617" t="s">
        <v>616</v>
      </c>
      <c r="D48" s="614" t="s">
        <v>120</v>
      </c>
      <c r="E48" s="614"/>
      <c r="F48" s="258" t="s">
        <v>72</v>
      </c>
      <c r="G48" s="258">
        <v>2</v>
      </c>
      <c r="H48" s="414">
        <f>SUM(H49:H50)</f>
        <v>0</v>
      </c>
      <c r="I48" s="422">
        <f>SUM(I49:I50)</f>
        <v>0</v>
      </c>
      <c r="J48" s="422">
        <f>SUM(J49:J50)</f>
        <v>0</v>
      </c>
      <c r="K48" s="422">
        <f>SUM(K49:K50)</f>
        <v>0</v>
      </c>
      <c r="L48" s="415">
        <f>SUM(L49:L50)</f>
        <v>0</v>
      </c>
      <c r="M48" s="415">
        <f t="shared" ref="M48:AJ48" si="18">SUM(M49:M50)</f>
        <v>0</v>
      </c>
      <c r="N48" s="415">
        <f t="shared" si="18"/>
        <v>0</v>
      </c>
      <c r="O48" s="415">
        <f t="shared" si="18"/>
        <v>0</v>
      </c>
      <c r="P48" s="415">
        <f t="shared" si="18"/>
        <v>0</v>
      </c>
      <c r="Q48" s="415">
        <f t="shared" si="18"/>
        <v>0</v>
      </c>
      <c r="R48" s="415">
        <f t="shared" si="18"/>
        <v>0</v>
      </c>
      <c r="S48" s="415">
        <f t="shared" si="18"/>
        <v>0</v>
      </c>
      <c r="T48" s="415">
        <f t="shared" si="18"/>
        <v>0</v>
      </c>
      <c r="U48" s="415">
        <f t="shared" si="18"/>
        <v>0</v>
      </c>
      <c r="V48" s="415">
        <f t="shared" si="18"/>
        <v>0</v>
      </c>
      <c r="W48" s="415">
        <f t="shared" si="18"/>
        <v>0</v>
      </c>
      <c r="X48" s="415">
        <f t="shared" si="18"/>
        <v>0</v>
      </c>
      <c r="Y48" s="415">
        <f t="shared" si="18"/>
        <v>0</v>
      </c>
      <c r="Z48" s="415">
        <f t="shared" si="18"/>
        <v>0</v>
      </c>
      <c r="AA48" s="415">
        <f t="shared" si="18"/>
        <v>0</v>
      </c>
      <c r="AB48" s="415">
        <f t="shared" si="18"/>
        <v>0</v>
      </c>
      <c r="AC48" s="415">
        <f t="shared" si="18"/>
        <v>0</v>
      </c>
      <c r="AD48" s="415">
        <f t="shared" si="18"/>
        <v>0</v>
      </c>
      <c r="AE48" s="415">
        <f t="shared" si="18"/>
        <v>0</v>
      </c>
      <c r="AF48" s="415">
        <f t="shared" si="18"/>
        <v>0</v>
      </c>
      <c r="AG48" s="415">
        <f t="shared" si="18"/>
        <v>0</v>
      </c>
      <c r="AH48" s="415">
        <f t="shared" si="18"/>
        <v>0</v>
      </c>
      <c r="AI48" s="415">
        <f t="shared" si="18"/>
        <v>0</v>
      </c>
      <c r="AJ48" s="415">
        <f t="shared" si="18"/>
        <v>0</v>
      </c>
    </row>
    <row r="49" spans="1:36" x14ac:dyDescent="0.2">
      <c r="A49" s="196"/>
      <c r="B49" s="271" t="s">
        <v>120</v>
      </c>
      <c r="C49" s="254"/>
      <c r="D49" s="254"/>
      <c r="E49" s="254"/>
      <c r="F49" s="256" t="s">
        <v>72</v>
      </c>
      <c r="G49" s="256">
        <v>2</v>
      </c>
      <c r="H49" s="414"/>
      <c r="I49" s="422"/>
      <c r="J49" s="422"/>
      <c r="K49" s="422"/>
      <c r="L49" s="431"/>
      <c r="M49" s="431"/>
      <c r="N49" s="431"/>
      <c r="O49" s="431"/>
      <c r="P49" s="431"/>
      <c r="Q49" s="431"/>
      <c r="R49" s="431"/>
      <c r="S49" s="431"/>
      <c r="T49" s="431"/>
      <c r="U49" s="431"/>
      <c r="V49" s="431"/>
      <c r="W49" s="431"/>
      <c r="X49" s="431"/>
      <c r="Y49" s="431"/>
      <c r="Z49" s="431"/>
      <c r="AA49" s="431"/>
      <c r="AB49" s="431"/>
      <c r="AC49" s="431"/>
      <c r="AD49" s="431"/>
      <c r="AE49" s="431"/>
      <c r="AF49" s="431"/>
      <c r="AG49" s="431"/>
      <c r="AH49" s="431"/>
      <c r="AI49" s="431"/>
      <c r="AJ49" s="491"/>
    </row>
    <row r="50" spans="1:36" x14ac:dyDescent="0.2">
      <c r="A50" s="196"/>
      <c r="B50" s="528" t="s">
        <v>120</v>
      </c>
      <c r="C50" s="424" t="s">
        <v>599</v>
      </c>
      <c r="D50" s="425" t="s">
        <v>120</v>
      </c>
      <c r="E50" s="425"/>
      <c r="F50" s="313" t="s">
        <v>120</v>
      </c>
      <c r="G50" s="426"/>
      <c r="H50" s="427" t="s">
        <v>120</v>
      </c>
      <c r="I50" s="612" t="s">
        <v>120</v>
      </c>
      <c r="J50" s="612" t="s">
        <v>120</v>
      </c>
      <c r="K50" s="428" t="s">
        <v>120</v>
      </c>
      <c r="L50" s="426" t="s">
        <v>120</v>
      </c>
      <c r="M50" s="426" t="s">
        <v>120</v>
      </c>
      <c r="N50" s="426" t="s">
        <v>120</v>
      </c>
      <c r="O50" s="426" t="s">
        <v>120</v>
      </c>
      <c r="P50" s="426" t="s">
        <v>120</v>
      </c>
      <c r="Q50" s="426" t="s">
        <v>120</v>
      </c>
      <c r="R50" s="426" t="s">
        <v>120</v>
      </c>
      <c r="S50" s="426" t="s">
        <v>120</v>
      </c>
      <c r="T50" s="426" t="s">
        <v>120</v>
      </c>
      <c r="U50" s="426" t="s">
        <v>120</v>
      </c>
      <c r="V50" s="426" t="s">
        <v>120</v>
      </c>
      <c r="W50" s="426" t="s">
        <v>120</v>
      </c>
      <c r="X50" s="426" t="s">
        <v>120</v>
      </c>
      <c r="Y50" s="426" t="s">
        <v>120</v>
      </c>
      <c r="Z50" s="426" t="s">
        <v>120</v>
      </c>
      <c r="AA50" s="426" t="s">
        <v>120</v>
      </c>
      <c r="AB50" s="426" t="s">
        <v>120</v>
      </c>
      <c r="AC50" s="426" t="s">
        <v>120</v>
      </c>
      <c r="AD50" s="426" t="s">
        <v>120</v>
      </c>
      <c r="AE50" s="426" t="s">
        <v>120</v>
      </c>
      <c r="AF50" s="426" t="s">
        <v>120</v>
      </c>
      <c r="AG50" s="426" t="s">
        <v>120</v>
      </c>
      <c r="AH50" s="426" t="s">
        <v>120</v>
      </c>
      <c r="AI50" s="426" t="s">
        <v>120</v>
      </c>
      <c r="AJ50" s="492" t="s">
        <v>120</v>
      </c>
    </row>
    <row r="51" spans="1:36" ht="25.5" x14ac:dyDescent="0.2">
      <c r="A51" s="196"/>
      <c r="B51" s="270">
        <f>B48+0.1</f>
        <v>61.300000000000004</v>
      </c>
      <c r="C51" s="617" t="s">
        <v>617</v>
      </c>
      <c r="D51" s="614" t="s">
        <v>120</v>
      </c>
      <c r="E51" s="614"/>
      <c r="F51" s="258" t="s">
        <v>72</v>
      </c>
      <c r="G51" s="258">
        <v>2</v>
      </c>
      <c r="H51" s="414">
        <f>SUM(H52:H53)</f>
        <v>0</v>
      </c>
      <c r="I51" s="422">
        <f>SUM(I52:I53)</f>
        <v>0</v>
      </c>
      <c r="J51" s="422">
        <f>SUM(J52:J53)</f>
        <v>0</v>
      </c>
      <c r="K51" s="422">
        <f>SUM(K52:K53)</f>
        <v>0</v>
      </c>
      <c r="L51" s="415">
        <f>SUM(L52:L53)</f>
        <v>0</v>
      </c>
      <c r="M51" s="415">
        <f t="shared" ref="M51:AJ51" si="19">SUM(M52:M53)</f>
        <v>0</v>
      </c>
      <c r="N51" s="415">
        <f t="shared" si="19"/>
        <v>0</v>
      </c>
      <c r="O51" s="415">
        <f t="shared" si="19"/>
        <v>0</v>
      </c>
      <c r="P51" s="415">
        <f t="shared" si="19"/>
        <v>0</v>
      </c>
      <c r="Q51" s="415">
        <f t="shared" si="19"/>
        <v>0</v>
      </c>
      <c r="R51" s="415">
        <f t="shared" si="19"/>
        <v>0</v>
      </c>
      <c r="S51" s="415">
        <f t="shared" si="19"/>
        <v>0</v>
      </c>
      <c r="T51" s="415">
        <f t="shared" si="19"/>
        <v>0</v>
      </c>
      <c r="U51" s="415">
        <f t="shared" si="19"/>
        <v>0</v>
      </c>
      <c r="V51" s="415">
        <f t="shared" si="19"/>
        <v>0</v>
      </c>
      <c r="W51" s="415">
        <f t="shared" si="19"/>
        <v>0</v>
      </c>
      <c r="X51" s="415">
        <f t="shared" si="19"/>
        <v>0</v>
      </c>
      <c r="Y51" s="415">
        <f t="shared" si="19"/>
        <v>0</v>
      </c>
      <c r="Z51" s="415">
        <f t="shared" si="19"/>
        <v>0</v>
      </c>
      <c r="AA51" s="415">
        <f t="shared" si="19"/>
        <v>0</v>
      </c>
      <c r="AB51" s="415">
        <f t="shared" si="19"/>
        <v>0</v>
      </c>
      <c r="AC51" s="415">
        <f t="shared" si="19"/>
        <v>0</v>
      </c>
      <c r="AD51" s="415">
        <f t="shared" si="19"/>
        <v>0</v>
      </c>
      <c r="AE51" s="415">
        <f t="shared" si="19"/>
        <v>0</v>
      </c>
      <c r="AF51" s="415">
        <f t="shared" si="19"/>
        <v>0</v>
      </c>
      <c r="AG51" s="415">
        <f t="shared" si="19"/>
        <v>0</v>
      </c>
      <c r="AH51" s="415">
        <f t="shared" si="19"/>
        <v>0</v>
      </c>
      <c r="AI51" s="415">
        <f t="shared" si="19"/>
        <v>0</v>
      </c>
      <c r="AJ51" s="415">
        <f t="shared" si="19"/>
        <v>0</v>
      </c>
    </row>
    <row r="52" spans="1:36" x14ac:dyDescent="0.2">
      <c r="A52" s="196"/>
      <c r="B52" s="272"/>
      <c r="C52" s="254"/>
      <c r="D52" s="254"/>
      <c r="E52" s="254"/>
      <c r="F52" s="256" t="s">
        <v>72</v>
      </c>
      <c r="G52" s="256">
        <v>2</v>
      </c>
      <c r="H52" s="414"/>
      <c r="I52" s="422"/>
      <c r="J52" s="422"/>
      <c r="K52" s="422"/>
      <c r="L52" s="431"/>
      <c r="M52" s="431"/>
      <c r="N52" s="431"/>
      <c r="O52" s="431"/>
      <c r="P52" s="431"/>
      <c r="Q52" s="431"/>
      <c r="R52" s="431"/>
      <c r="S52" s="431"/>
      <c r="T52" s="431"/>
      <c r="U52" s="431"/>
      <c r="V52" s="431"/>
      <c r="W52" s="431"/>
      <c r="X52" s="431"/>
      <c r="Y52" s="431"/>
      <c r="Z52" s="431"/>
      <c r="AA52" s="431"/>
      <c r="AB52" s="431"/>
      <c r="AC52" s="431"/>
      <c r="AD52" s="431"/>
      <c r="AE52" s="431"/>
      <c r="AF52" s="431"/>
      <c r="AG52" s="431"/>
      <c r="AH52" s="431"/>
      <c r="AI52" s="431"/>
      <c r="AJ52" s="491"/>
    </row>
    <row r="53" spans="1:36" x14ac:dyDescent="0.2">
      <c r="A53" s="196"/>
      <c r="B53" s="528" t="s">
        <v>120</v>
      </c>
      <c r="C53" s="424" t="s">
        <v>599</v>
      </c>
      <c r="D53" s="425" t="s">
        <v>120</v>
      </c>
      <c r="E53" s="425"/>
      <c r="F53" s="313" t="s">
        <v>120</v>
      </c>
      <c r="G53" s="426"/>
      <c r="H53" s="427" t="s">
        <v>120</v>
      </c>
      <c r="I53" s="612" t="s">
        <v>120</v>
      </c>
      <c r="J53" s="612" t="s">
        <v>120</v>
      </c>
      <c r="K53" s="428" t="s">
        <v>120</v>
      </c>
      <c r="L53" s="426" t="s">
        <v>120</v>
      </c>
      <c r="M53" s="426" t="s">
        <v>120</v>
      </c>
      <c r="N53" s="426" t="s">
        <v>120</v>
      </c>
      <c r="O53" s="426" t="s">
        <v>120</v>
      </c>
      <c r="P53" s="426" t="s">
        <v>120</v>
      </c>
      <c r="Q53" s="426" t="s">
        <v>120</v>
      </c>
      <c r="R53" s="426" t="s">
        <v>120</v>
      </c>
      <c r="S53" s="426" t="s">
        <v>120</v>
      </c>
      <c r="T53" s="426" t="s">
        <v>120</v>
      </c>
      <c r="U53" s="426" t="s">
        <v>120</v>
      </c>
      <c r="V53" s="426" t="s">
        <v>120</v>
      </c>
      <c r="W53" s="426" t="s">
        <v>120</v>
      </c>
      <c r="X53" s="426" t="s">
        <v>120</v>
      </c>
      <c r="Y53" s="426" t="s">
        <v>120</v>
      </c>
      <c r="Z53" s="426" t="s">
        <v>120</v>
      </c>
      <c r="AA53" s="426" t="s">
        <v>120</v>
      </c>
      <c r="AB53" s="426" t="s">
        <v>120</v>
      </c>
      <c r="AC53" s="426" t="s">
        <v>120</v>
      </c>
      <c r="AD53" s="426" t="s">
        <v>120</v>
      </c>
      <c r="AE53" s="426" t="s">
        <v>120</v>
      </c>
      <c r="AF53" s="426" t="s">
        <v>120</v>
      </c>
      <c r="AG53" s="426" t="s">
        <v>120</v>
      </c>
      <c r="AH53" s="426" t="s">
        <v>120</v>
      </c>
      <c r="AI53" s="426" t="s">
        <v>120</v>
      </c>
      <c r="AJ53" s="492" t="s">
        <v>120</v>
      </c>
    </row>
    <row r="54" spans="1:36" ht="25.5" x14ac:dyDescent="0.2">
      <c r="A54" s="196"/>
      <c r="B54" s="270">
        <f>B51+0.1</f>
        <v>61.400000000000006</v>
      </c>
      <c r="C54" s="617" t="s">
        <v>618</v>
      </c>
      <c r="D54" s="614" t="s">
        <v>120</v>
      </c>
      <c r="E54" s="614"/>
      <c r="F54" s="258" t="s">
        <v>72</v>
      </c>
      <c r="G54" s="258">
        <v>2</v>
      </c>
      <c r="H54" s="414">
        <f t="shared" ref="H54:AJ54" si="20">SUM(H55:H56)</f>
        <v>0</v>
      </c>
      <c r="I54" s="422">
        <f t="shared" si="20"/>
        <v>0</v>
      </c>
      <c r="J54" s="422">
        <f t="shared" si="20"/>
        <v>0</v>
      </c>
      <c r="K54" s="422">
        <f t="shared" si="20"/>
        <v>0</v>
      </c>
      <c r="L54" s="415">
        <f t="shared" si="20"/>
        <v>0</v>
      </c>
      <c r="M54" s="415">
        <f t="shared" si="20"/>
        <v>0</v>
      </c>
      <c r="N54" s="415">
        <f t="shared" si="20"/>
        <v>0</v>
      </c>
      <c r="O54" s="415">
        <f t="shared" si="20"/>
        <v>0</v>
      </c>
      <c r="P54" s="415">
        <f t="shared" si="20"/>
        <v>0</v>
      </c>
      <c r="Q54" s="415">
        <f t="shared" si="20"/>
        <v>0</v>
      </c>
      <c r="R54" s="415">
        <f t="shared" si="20"/>
        <v>0</v>
      </c>
      <c r="S54" s="415">
        <f t="shared" si="20"/>
        <v>0</v>
      </c>
      <c r="T54" s="415">
        <f t="shared" si="20"/>
        <v>0</v>
      </c>
      <c r="U54" s="415">
        <f t="shared" si="20"/>
        <v>0</v>
      </c>
      <c r="V54" s="415">
        <f t="shared" si="20"/>
        <v>0</v>
      </c>
      <c r="W54" s="415">
        <f t="shared" si="20"/>
        <v>0</v>
      </c>
      <c r="X54" s="415">
        <f t="shared" si="20"/>
        <v>0</v>
      </c>
      <c r="Y54" s="415">
        <f t="shared" si="20"/>
        <v>0</v>
      </c>
      <c r="Z54" s="415">
        <f t="shared" si="20"/>
        <v>0</v>
      </c>
      <c r="AA54" s="415">
        <f t="shared" si="20"/>
        <v>0</v>
      </c>
      <c r="AB54" s="415">
        <f t="shared" si="20"/>
        <v>0</v>
      </c>
      <c r="AC54" s="415">
        <f t="shared" si="20"/>
        <v>0</v>
      </c>
      <c r="AD54" s="415">
        <f t="shared" si="20"/>
        <v>0</v>
      </c>
      <c r="AE54" s="415">
        <f t="shared" si="20"/>
        <v>0</v>
      </c>
      <c r="AF54" s="415">
        <f t="shared" si="20"/>
        <v>0</v>
      </c>
      <c r="AG54" s="415">
        <f t="shared" si="20"/>
        <v>0</v>
      </c>
      <c r="AH54" s="415">
        <f t="shared" si="20"/>
        <v>0</v>
      </c>
      <c r="AI54" s="415">
        <f t="shared" si="20"/>
        <v>0</v>
      </c>
      <c r="AJ54" s="415">
        <f t="shared" si="20"/>
        <v>0</v>
      </c>
    </row>
    <row r="55" spans="1:36" x14ac:dyDescent="0.2">
      <c r="A55" s="196"/>
      <c r="B55" s="271" t="s">
        <v>120</v>
      </c>
      <c r="C55" s="254"/>
      <c r="D55" s="254"/>
      <c r="E55" s="254"/>
      <c r="F55" s="256" t="s">
        <v>72</v>
      </c>
      <c r="G55" s="256">
        <v>2</v>
      </c>
      <c r="H55" s="414"/>
      <c r="I55" s="422"/>
      <c r="J55" s="422"/>
      <c r="K55" s="422"/>
      <c r="L55" s="431"/>
      <c r="M55" s="431"/>
      <c r="N55" s="431"/>
      <c r="O55" s="431"/>
      <c r="P55" s="431"/>
      <c r="Q55" s="431"/>
      <c r="R55" s="431"/>
      <c r="S55" s="431"/>
      <c r="T55" s="431"/>
      <c r="U55" s="431"/>
      <c r="V55" s="431"/>
      <c r="W55" s="431"/>
      <c r="X55" s="431"/>
      <c r="Y55" s="431"/>
      <c r="Z55" s="431"/>
      <c r="AA55" s="431"/>
      <c r="AB55" s="431"/>
      <c r="AC55" s="431"/>
      <c r="AD55" s="431"/>
      <c r="AE55" s="431"/>
      <c r="AF55" s="431"/>
      <c r="AG55" s="431"/>
      <c r="AH55" s="431"/>
      <c r="AI55" s="431"/>
      <c r="AJ55" s="491"/>
    </row>
    <row r="56" spans="1:36" x14ac:dyDescent="0.2">
      <c r="A56" s="196"/>
      <c r="B56" s="528" t="s">
        <v>120</v>
      </c>
      <c r="C56" s="424" t="s">
        <v>599</v>
      </c>
      <c r="D56" s="425" t="s">
        <v>120</v>
      </c>
      <c r="E56" s="425"/>
      <c r="F56" s="313" t="s">
        <v>120</v>
      </c>
      <c r="G56" s="426"/>
      <c r="H56" s="427" t="s">
        <v>120</v>
      </c>
      <c r="I56" s="612" t="s">
        <v>120</v>
      </c>
      <c r="J56" s="612" t="s">
        <v>120</v>
      </c>
      <c r="K56" s="428" t="s">
        <v>120</v>
      </c>
      <c r="L56" s="426" t="s">
        <v>120</v>
      </c>
      <c r="M56" s="426" t="s">
        <v>120</v>
      </c>
      <c r="N56" s="426" t="s">
        <v>120</v>
      </c>
      <c r="O56" s="426" t="s">
        <v>120</v>
      </c>
      <c r="P56" s="426" t="s">
        <v>120</v>
      </c>
      <c r="Q56" s="426" t="s">
        <v>120</v>
      </c>
      <c r="R56" s="426" t="s">
        <v>120</v>
      </c>
      <c r="S56" s="426" t="s">
        <v>120</v>
      </c>
      <c r="T56" s="426" t="s">
        <v>120</v>
      </c>
      <c r="U56" s="426" t="s">
        <v>120</v>
      </c>
      <c r="V56" s="426" t="s">
        <v>120</v>
      </c>
      <c r="W56" s="426" t="s">
        <v>120</v>
      </c>
      <c r="X56" s="426" t="s">
        <v>120</v>
      </c>
      <c r="Y56" s="426" t="s">
        <v>120</v>
      </c>
      <c r="Z56" s="426" t="s">
        <v>120</v>
      </c>
      <c r="AA56" s="426" t="s">
        <v>120</v>
      </c>
      <c r="AB56" s="426" t="s">
        <v>120</v>
      </c>
      <c r="AC56" s="426" t="s">
        <v>120</v>
      </c>
      <c r="AD56" s="426" t="s">
        <v>120</v>
      </c>
      <c r="AE56" s="426" t="s">
        <v>120</v>
      </c>
      <c r="AF56" s="426" t="s">
        <v>120</v>
      </c>
      <c r="AG56" s="426" t="s">
        <v>120</v>
      </c>
      <c r="AH56" s="426" t="s">
        <v>120</v>
      </c>
      <c r="AI56" s="426" t="s">
        <v>120</v>
      </c>
      <c r="AJ56" s="492" t="s">
        <v>120</v>
      </c>
    </row>
    <row r="57" spans="1:36" x14ac:dyDescent="0.2">
      <c r="A57" s="196"/>
      <c r="B57" s="270">
        <f>B54+0.1</f>
        <v>61.500000000000007</v>
      </c>
      <c r="C57" s="617" t="s">
        <v>619</v>
      </c>
      <c r="D57" s="614" t="s">
        <v>120</v>
      </c>
      <c r="E57" s="614"/>
      <c r="F57" s="258" t="s">
        <v>72</v>
      </c>
      <c r="G57" s="258">
        <v>2</v>
      </c>
      <c r="H57" s="414">
        <f t="shared" ref="H57:AJ57" si="21">SUM(H58:H59)</f>
        <v>0</v>
      </c>
      <c r="I57" s="422">
        <f t="shared" si="21"/>
        <v>0</v>
      </c>
      <c r="J57" s="422">
        <f t="shared" si="21"/>
        <v>0</v>
      </c>
      <c r="K57" s="422">
        <f t="shared" si="21"/>
        <v>0</v>
      </c>
      <c r="L57" s="415">
        <f t="shared" si="21"/>
        <v>0</v>
      </c>
      <c r="M57" s="415">
        <f t="shared" si="21"/>
        <v>0</v>
      </c>
      <c r="N57" s="415">
        <f t="shared" si="21"/>
        <v>0</v>
      </c>
      <c r="O57" s="415">
        <f t="shared" si="21"/>
        <v>0</v>
      </c>
      <c r="P57" s="415">
        <f t="shared" si="21"/>
        <v>0</v>
      </c>
      <c r="Q57" s="415">
        <f t="shared" si="21"/>
        <v>0</v>
      </c>
      <c r="R57" s="415">
        <f t="shared" si="21"/>
        <v>0</v>
      </c>
      <c r="S57" s="415">
        <f t="shared" si="21"/>
        <v>0</v>
      </c>
      <c r="T57" s="415">
        <f t="shared" si="21"/>
        <v>0</v>
      </c>
      <c r="U57" s="415">
        <f t="shared" si="21"/>
        <v>0</v>
      </c>
      <c r="V57" s="415">
        <f t="shared" si="21"/>
        <v>0</v>
      </c>
      <c r="W57" s="415">
        <f t="shared" si="21"/>
        <v>0</v>
      </c>
      <c r="X57" s="415">
        <f t="shared" si="21"/>
        <v>0</v>
      </c>
      <c r="Y57" s="415">
        <f t="shared" si="21"/>
        <v>0</v>
      </c>
      <c r="Z57" s="415">
        <f t="shared" si="21"/>
        <v>0</v>
      </c>
      <c r="AA57" s="415">
        <f t="shared" si="21"/>
        <v>0</v>
      </c>
      <c r="AB57" s="415">
        <f t="shared" si="21"/>
        <v>0</v>
      </c>
      <c r="AC57" s="415">
        <f t="shared" si="21"/>
        <v>0</v>
      </c>
      <c r="AD57" s="415">
        <f t="shared" si="21"/>
        <v>0</v>
      </c>
      <c r="AE57" s="415">
        <f t="shared" si="21"/>
        <v>0</v>
      </c>
      <c r="AF57" s="415">
        <f t="shared" si="21"/>
        <v>0</v>
      </c>
      <c r="AG57" s="415">
        <f t="shared" si="21"/>
        <v>0</v>
      </c>
      <c r="AH57" s="415">
        <f t="shared" si="21"/>
        <v>0</v>
      </c>
      <c r="AI57" s="415">
        <f t="shared" si="21"/>
        <v>0</v>
      </c>
      <c r="AJ57" s="415">
        <f t="shared" si="21"/>
        <v>0</v>
      </c>
    </row>
    <row r="58" spans="1:36" x14ac:dyDescent="0.2">
      <c r="A58" s="196"/>
      <c r="B58" s="271" t="s">
        <v>120</v>
      </c>
      <c r="C58" s="254"/>
      <c r="D58" s="254"/>
      <c r="E58" s="254"/>
      <c r="F58" s="255" t="s">
        <v>72</v>
      </c>
      <c r="G58" s="255">
        <v>2</v>
      </c>
      <c r="H58" s="414"/>
      <c r="I58" s="422"/>
      <c r="J58" s="422"/>
      <c r="K58" s="422"/>
      <c r="L58" s="431"/>
      <c r="M58" s="431"/>
      <c r="N58" s="431"/>
      <c r="O58" s="431"/>
      <c r="P58" s="431"/>
      <c r="Q58" s="431"/>
      <c r="R58" s="431"/>
      <c r="S58" s="431"/>
      <c r="T58" s="431"/>
      <c r="U58" s="431"/>
      <c r="V58" s="431"/>
      <c r="W58" s="431"/>
      <c r="X58" s="431"/>
      <c r="Y58" s="431"/>
      <c r="Z58" s="431"/>
      <c r="AA58" s="431"/>
      <c r="AB58" s="431"/>
      <c r="AC58" s="431"/>
      <c r="AD58" s="431"/>
      <c r="AE58" s="431"/>
      <c r="AF58" s="431"/>
      <c r="AG58" s="431"/>
      <c r="AH58" s="431"/>
      <c r="AI58" s="431"/>
      <c r="AJ58" s="491"/>
    </row>
    <row r="59" spans="1:36" x14ac:dyDescent="0.2">
      <c r="A59" s="196"/>
      <c r="B59" s="528" t="s">
        <v>120</v>
      </c>
      <c r="C59" s="424" t="s">
        <v>599</v>
      </c>
      <c r="D59" s="425" t="s">
        <v>120</v>
      </c>
      <c r="E59" s="425"/>
      <c r="F59" s="426" t="s">
        <v>120</v>
      </c>
      <c r="G59" s="426"/>
      <c r="H59" s="427" t="s">
        <v>120</v>
      </c>
      <c r="I59" s="428" t="s">
        <v>120</v>
      </c>
      <c r="J59" s="428" t="s">
        <v>120</v>
      </c>
      <c r="K59" s="428" t="s">
        <v>120</v>
      </c>
      <c r="L59" s="426" t="s">
        <v>120</v>
      </c>
      <c r="M59" s="426" t="s">
        <v>120</v>
      </c>
      <c r="N59" s="426" t="s">
        <v>120</v>
      </c>
      <c r="O59" s="426" t="s">
        <v>120</v>
      </c>
      <c r="P59" s="426" t="s">
        <v>120</v>
      </c>
      <c r="Q59" s="426" t="s">
        <v>120</v>
      </c>
      <c r="R59" s="426" t="s">
        <v>120</v>
      </c>
      <c r="S59" s="426" t="s">
        <v>120</v>
      </c>
      <c r="T59" s="426" t="s">
        <v>120</v>
      </c>
      <c r="U59" s="426" t="s">
        <v>120</v>
      </c>
      <c r="V59" s="426" t="s">
        <v>120</v>
      </c>
      <c r="W59" s="426" t="s">
        <v>120</v>
      </c>
      <c r="X59" s="426" t="s">
        <v>120</v>
      </c>
      <c r="Y59" s="426" t="s">
        <v>120</v>
      </c>
      <c r="Z59" s="426" t="s">
        <v>120</v>
      </c>
      <c r="AA59" s="426" t="s">
        <v>120</v>
      </c>
      <c r="AB59" s="426" t="s">
        <v>120</v>
      </c>
      <c r="AC59" s="426" t="s">
        <v>120</v>
      </c>
      <c r="AD59" s="426" t="s">
        <v>120</v>
      </c>
      <c r="AE59" s="426" t="s">
        <v>120</v>
      </c>
      <c r="AF59" s="426" t="s">
        <v>120</v>
      </c>
      <c r="AG59" s="426" t="s">
        <v>120</v>
      </c>
      <c r="AH59" s="426" t="s">
        <v>120</v>
      </c>
      <c r="AI59" s="426" t="s">
        <v>120</v>
      </c>
      <c r="AJ59" s="492" t="s">
        <v>120</v>
      </c>
    </row>
    <row r="60" spans="1:36" ht="25.5" x14ac:dyDescent="0.2">
      <c r="A60" s="257"/>
      <c r="B60" s="270">
        <f>B57+0.1</f>
        <v>61.600000000000009</v>
      </c>
      <c r="C60" s="618" t="s">
        <v>620</v>
      </c>
      <c r="D60" s="619"/>
      <c r="E60" s="825"/>
      <c r="F60" s="620" t="s">
        <v>621</v>
      </c>
      <c r="G60" s="620">
        <v>2</v>
      </c>
      <c r="H60" s="414">
        <f t="shared" ref="H60:AJ60" si="22">SUM(H61:H62)</f>
        <v>0</v>
      </c>
      <c r="I60" s="422">
        <f t="shared" si="22"/>
        <v>0</v>
      </c>
      <c r="J60" s="422">
        <f t="shared" si="22"/>
        <v>0</v>
      </c>
      <c r="K60" s="422">
        <f t="shared" si="22"/>
        <v>0</v>
      </c>
      <c r="L60" s="415">
        <f t="shared" si="22"/>
        <v>0</v>
      </c>
      <c r="M60" s="415">
        <f t="shared" si="22"/>
        <v>0</v>
      </c>
      <c r="N60" s="415">
        <f t="shared" si="22"/>
        <v>0</v>
      </c>
      <c r="O60" s="415">
        <f t="shared" si="22"/>
        <v>0</v>
      </c>
      <c r="P60" s="415">
        <f t="shared" si="22"/>
        <v>0</v>
      </c>
      <c r="Q60" s="415">
        <f t="shared" si="22"/>
        <v>0</v>
      </c>
      <c r="R60" s="415">
        <f t="shared" si="22"/>
        <v>0</v>
      </c>
      <c r="S60" s="415">
        <f t="shared" si="22"/>
        <v>0</v>
      </c>
      <c r="T60" s="415">
        <f t="shared" si="22"/>
        <v>0</v>
      </c>
      <c r="U60" s="415">
        <f t="shared" si="22"/>
        <v>0</v>
      </c>
      <c r="V60" s="415">
        <f t="shared" si="22"/>
        <v>0</v>
      </c>
      <c r="W60" s="415">
        <f t="shared" si="22"/>
        <v>0</v>
      </c>
      <c r="X60" s="415">
        <f t="shared" si="22"/>
        <v>0</v>
      </c>
      <c r="Y60" s="415">
        <f t="shared" si="22"/>
        <v>0</v>
      </c>
      <c r="Z60" s="415">
        <f t="shared" si="22"/>
        <v>0</v>
      </c>
      <c r="AA60" s="415">
        <f t="shared" si="22"/>
        <v>0</v>
      </c>
      <c r="AB60" s="415">
        <f t="shared" si="22"/>
        <v>0</v>
      </c>
      <c r="AC60" s="415">
        <f t="shared" si="22"/>
        <v>0</v>
      </c>
      <c r="AD60" s="415">
        <f t="shared" si="22"/>
        <v>0</v>
      </c>
      <c r="AE60" s="415">
        <f t="shared" si="22"/>
        <v>0</v>
      </c>
      <c r="AF60" s="415">
        <f t="shared" si="22"/>
        <v>0</v>
      </c>
      <c r="AG60" s="415">
        <f t="shared" si="22"/>
        <v>0</v>
      </c>
      <c r="AH60" s="415">
        <f t="shared" si="22"/>
        <v>0</v>
      </c>
      <c r="AI60" s="415">
        <f t="shared" si="22"/>
        <v>0</v>
      </c>
      <c r="AJ60" s="415">
        <f t="shared" si="22"/>
        <v>0</v>
      </c>
    </row>
    <row r="61" spans="1:36" x14ac:dyDescent="0.2">
      <c r="A61" s="257"/>
      <c r="B61" s="271" t="s">
        <v>120</v>
      </c>
      <c r="C61" s="254"/>
      <c r="D61" s="254"/>
      <c r="E61" s="254"/>
      <c r="F61" s="255" t="s">
        <v>72</v>
      </c>
      <c r="G61" s="255">
        <v>2</v>
      </c>
      <c r="H61" s="414"/>
      <c r="I61" s="422"/>
      <c r="J61" s="422"/>
      <c r="K61" s="422"/>
      <c r="L61" s="431"/>
      <c r="M61" s="431"/>
      <c r="N61" s="431"/>
      <c r="O61" s="431"/>
      <c r="P61" s="431"/>
      <c r="Q61" s="431"/>
      <c r="R61" s="431"/>
      <c r="S61" s="431"/>
      <c r="T61" s="431"/>
      <c r="U61" s="431"/>
      <c r="V61" s="431"/>
      <c r="W61" s="431"/>
      <c r="X61" s="431"/>
      <c r="Y61" s="431"/>
      <c r="Z61" s="431"/>
      <c r="AA61" s="431"/>
      <c r="AB61" s="431"/>
      <c r="AC61" s="431"/>
      <c r="AD61" s="431"/>
      <c r="AE61" s="431"/>
      <c r="AF61" s="431"/>
      <c r="AG61" s="431"/>
      <c r="AH61" s="431"/>
      <c r="AI61" s="431"/>
      <c r="AJ61" s="491"/>
    </row>
    <row r="62" spans="1:36" x14ac:dyDescent="0.2">
      <c r="A62" s="257"/>
      <c r="B62" s="528" t="s">
        <v>120</v>
      </c>
      <c r="C62" s="424" t="s">
        <v>599</v>
      </c>
      <c r="D62" s="425" t="s">
        <v>120</v>
      </c>
      <c r="E62" s="425"/>
      <c r="F62" s="426" t="s">
        <v>120</v>
      </c>
      <c r="G62" s="426"/>
      <c r="H62" s="427" t="s">
        <v>120</v>
      </c>
      <c r="I62" s="428" t="s">
        <v>120</v>
      </c>
      <c r="J62" s="428" t="s">
        <v>120</v>
      </c>
      <c r="K62" s="428" t="s">
        <v>120</v>
      </c>
      <c r="L62" s="426" t="s">
        <v>120</v>
      </c>
      <c r="M62" s="426" t="s">
        <v>120</v>
      </c>
      <c r="N62" s="426" t="s">
        <v>120</v>
      </c>
      <c r="O62" s="426" t="s">
        <v>120</v>
      </c>
      <c r="P62" s="426" t="s">
        <v>120</v>
      </c>
      <c r="Q62" s="426" t="s">
        <v>120</v>
      </c>
      <c r="R62" s="426" t="s">
        <v>120</v>
      </c>
      <c r="S62" s="426" t="s">
        <v>120</v>
      </c>
      <c r="T62" s="426" t="s">
        <v>120</v>
      </c>
      <c r="U62" s="426" t="s">
        <v>120</v>
      </c>
      <c r="V62" s="426" t="s">
        <v>120</v>
      </c>
      <c r="W62" s="426" t="s">
        <v>120</v>
      </c>
      <c r="X62" s="426" t="s">
        <v>120</v>
      </c>
      <c r="Y62" s="426" t="s">
        <v>120</v>
      </c>
      <c r="Z62" s="426" t="s">
        <v>120</v>
      </c>
      <c r="AA62" s="426" t="s">
        <v>120</v>
      </c>
      <c r="AB62" s="426" t="s">
        <v>120</v>
      </c>
      <c r="AC62" s="426" t="s">
        <v>120</v>
      </c>
      <c r="AD62" s="426" t="s">
        <v>120</v>
      </c>
      <c r="AE62" s="426" t="s">
        <v>120</v>
      </c>
      <c r="AF62" s="426" t="s">
        <v>120</v>
      </c>
      <c r="AG62" s="426" t="s">
        <v>120</v>
      </c>
      <c r="AH62" s="426" t="s">
        <v>120</v>
      </c>
      <c r="AI62" s="426" t="s">
        <v>120</v>
      </c>
      <c r="AJ62" s="492" t="s">
        <v>120</v>
      </c>
    </row>
    <row r="63" spans="1:36" ht="25.5" x14ac:dyDescent="0.2">
      <c r="A63" s="257"/>
      <c r="B63" s="270">
        <f>B60+0.1</f>
        <v>61.70000000000001</v>
      </c>
      <c r="C63" s="618" t="s">
        <v>622</v>
      </c>
      <c r="D63" s="619"/>
      <c r="E63" s="825"/>
      <c r="F63" s="620" t="s">
        <v>621</v>
      </c>
      <c r="G63" s="620">
        <v>2</v>
      </c>
      <c r="H63" s="414">
        <f t="shared" ref="H63:AJ63" si="23">SUM(H64:H65)</f>
        <v>0</v>
      </c>
      <c r="I63" s="422">
        <f t="shared" si="23"/>
        <v>0</v>
      </c>
      <c r="J63" s="422">
        <f t="shared" si="23"/>
        <v>0</v>
      </c>
      <c r="K63" s="422">
        <f t="shared" si="23"/>
        <v>0</v>
      </c>
      <c r="L63" s="415">
        <f t="shared" si="23"/>
        <v>0</v>
      </c>
      <c r="M63" s="415">
        <f t="shared" si="23"/>
        <v>0</v>
      </c>
      <c r="N63" s="415">
        <f t="shared" si="23"/>
        <v>0</v>
      </c>
      <c r="O63" s="415">
        <f t="shared" si="23"/>
        <v>0</v>
      </c>
      <c r="P63" s="415">
        <f t="shared" si="23"/>
        <v>0</v>
      </c>
      <c r="Q63" s="415">
        <f t="shared" si="23"/>
        <v>0</v>
      </c>
      <c r="R63" s="415">
        <f t="shared" si="23"/>
        <v>0</v>
      </c>
      <c r="S63" s="415">
        <f t="shared" si="23"/>
        <v>0</v>
      </c>
      <c r="T63" s="415">
        <f t="shared" si="23"/>
        <v>0</v>
      </c>
      <c r="U63" s="415">
        <f t="shared" si="23"/>
        <v>0</v>
      </c>
      <c r="V63" s="415">
        <f t="shared" si="23"/>
        <v>0</v>
      </c>
      <c r="W63" s="415">
        <f t="shared" si="23"/>
        <v>0</v>
      </c>
      <c r="X63" s="415">
        <f t="shared" si="23"/>
        <v>0</v>
      </c>
      <c r="Y63" s="415">
        <f t="shared" si="23"/>
        <v>0</v>
      </c>
      <c r="Z63" s="415">
        <f t="shared" si="23"/>
        <v>0</v>
      </c>
      <c r="AA63" s="415">
        <f t="shared" si="23"/>
        <v>0</v>
      </c>
      <c r="AB63" s="415">
        <f t="shared" si="23"/>
        <v>0</v>
      </c>
      <c r="AC63" s="415">
        <f t="shared" si="23"/>
        <v>0</v>
      </c>
      <c r="AD63" s="415">
        <f t="shared" si="23"/>
        <v>0</v>
      </c>
      <c r="AE63" s="415">
        <f t="shared" si="23"/>
        <v>0</v>
      </c>
      <c r="AF63" s="415">
        <f t="shared" si="23"/>
        <v>0</v>
      </c>
      <c r="AG63" s="415">
        <f t="shared" si="23"/>
        <v>0</v>
      </c>
      <c r="AH63" s="415">
        <f t="shared" si="23"/>
        <v>0</v>
      </c>
      <c r="AI63" s="415">
        <f t="shared" si="23"/>
        <v>0</v>
      </c>
      <c r="AJ63" s="415">
        <f t="shared" si="23"/>
        <v>0</v>
      </c>
    </row>
    <row r="64" spans="1:36" x14ac:dyDescent="0.2">
      <c r="A64" s="257"/>
      <c r="B64" s="271" t="s">
        <v>120</v>
      </c>
      <c r="C64" s="254"/>
      <c r="D64" s="254"/>
      <c r="E64" s="254"/>
      <c r="F64" s="255" t="s">
        <v>72</v>
      </c>
      <c r="G64" s="255">
        <v>2</v>
      </c>
      <c r="H64" s="414"/>
      <c r="I64" s="422"/>
      <c r="J64" s="422"/>
      <c r="K64" s="422"/>
      <c r="L64" s="431"/>
      <c r="M64" s="431"/>
      <c r="N64" s="431"/>
      <c r="O64" s="431"/>
      <c r="P64" s="431"/>
      <c r="Q64" s="431"/>
      <c r="R64" s="431"/>
      <c r="S64" s="431"/>
      <c r="T64" s="431"/>
      <c r="U64" s="431"/>
      <c r="V64" s="431"/>
      <c r="W64" s="431"/>
      <c r="X64" s="431"/>
      <c r="Y64" s="431"/>
      <c r="Z64" s="431"/>
      <c r="AA64" s="431"/>
      <c r="AB64" s="431"/>
      <c r="AC64" s="431"/>
      <c r="AD64" s="431"/>
      <c r="AE64" s="431"/>
      <c r="AF64" s="431"/>
      <c r="AG64" s="431"/>
      <c r="AH64" s="431"/>
      <c r="AI64" s="431"/>
      <c r="AJ64" s="491"/>
    </row>
    <row r="65" spans="1:36" x14ac:dyDescent="0.2">
      <c r="A65" s="257"/>
      <c r="B65" s="528" t="s">
        <v>120</v>
      </c>
      <c r="C65" s="424" t="s">
        <v>599</v>
      </c>
      <c r="D65" s="425" t="s">
        <v>120</v>
      </c>
      <c r="E65" s="425"/>
      <c r="F65" s="426" t="s">
        <v>120</v>
      </c>
      <c r="G65" s="426"/>
      <c r="H65" s="427" t="s">
        <v>120</v>
      </c>
      <c r="I65" s="428" t="s">
        <v>120</v>
      </c>
      <c r="J65" s="428" t="s">
        <v>120</v>
      </c>
      <c r="K65" s="428" t="s">
        <v>120</v>
      </c>
      <c r="L65" s="426" t="s">
        <v>120</v>
      </c>
      <c r="M65" s="426" t="s">
        <v>120</v>
      </c>
      <c r="N65" s="426" t="s">
        <v>120</v>
      </c>
      <c r="O65" s="426" t="s">
        <v>120</v>
      </c>
      <c r="P65" s="426" t="s">
        <v>120</v>
      </c>
      <c r="Q65" s="426" t="s">
        <v>120</v>
      </c>
      <c r="R65" s="426" t="s">
        <v>120</v>
      </c>
      <c r="S65" s="426" t="s">
        <v>120</v>
      </c>
      <c r="T65" s="426" t="s">
        <v>120</v>
      </c>
      <c r="U65" s="426" t="s">
        <v>120</v>
      </c>
      <c r="V65" s="426" t="s">
        <v>120</v>
      </c>
      <c r="W65" s="426" t="s">
        <v>120</v>
      </c>
      <c r="X65" s="426" t="s">
        <v>120</v>
      </c>
      <c r="Y65" s="426" t="s">
        <v>120</v>
      </c>
      <c r="Z65" s="426" t="s">
        <v>120</v>
      </c>
      <c r="AA65" s="426" t="s">
        <v>120</v>
      </c>
      <c r="AB65" s="426" t="s">
        <v>120</v>
      </c>
      <c r="AC65" s="426" t="s">
        <v>120</v>
      </c>
      <c r="AD65" s="426" t="s">
        <v>120</v>
      </c>
      <c r="AE65" s="426" t="s">
        <v>120</v>
      </c>
      <c r="AF65" s="426" t="s">
        <v>120</v>
      </c>
      <c r="AG65" s="426" t="s">
        <v>120</v>
      </c>
      <c r="AH65" s="426" t="s">
        <v>120</v>
      </c>
      <c r="AI65" s="426" t="s">
        <v>120</v>
      </c>
      <c r="AJ65" s="492" t="s">
        <v>120</v>
      </c>
    </row>
    <row r="66" spans="1:36" ht="25.5" x14ac:dyDescent="0.2">
      <c r="A66" s="257"/>
      <c r="B66" s="270">
        <f>B63+0.1</f>
        <v>61.800000000000011</v>
      </c>
      <c r="C66" s="618" t="s">
        <v>623</v>
      </c>
      <c r="D66" s="619"/>
      <c r="E66" s="825"/>
      <c r="F66" s="620" t="s">
        <v>621</v>
      </c>
      <c r="G66" s="620">
        <v>2</v>
      </c>
      <c r="H66" s="414">
        <f t="shared" ref="H66:AJ66" si="24">SUM(H67:H68)</f>
        <v>0</v>
      </c>
      <c r="I66" s="422">
        <f t="shared" si="24"/>
        <v>0</v>
      </c>
      <c r="J66" s="422">
        <f t="shared" si="24"/>
        <v>0</v>
      </c>
      <c r="K66" s="422">
        <f t="shared" si="24"/>
        <v>0</v>
      </c>
      <c r="L66" s="415">
        <f t="shared" si="24"/>
        <v>0</v>
      </c>
      <c r="M66" s="415">
        <f t="shared" si="24"/>
        <v>0</v>
      </c>
      <c r="N66" s="415">
        <f t="shared" si="24"/>
        <v>0</v>
      </c>
      <c r="O66" s="415">
        <f t="shared" si="24"/>
        <v>0</v>
      </c>
      <c r="P66" s="415">
        <f t="shared" si="24"/>
        <v>0</v>
      </c>
      <c r="Q66" s="415">
        <f t="shared" si="24"/>
        <v>0</v>
      </c>
      <c r="R66" s="415">
        <f t="shared" si="24"/>
        <v>0</v>
      </c>
      <c r="S66" s="415">
        <f t="shared" si="24"/>
        <v>0</v>
      </c>
      <c r="T66" s="415">
        <f t="shared" si="24"/>
        <v>0</v>
      </c>
      <c r="U66" s="415">
        <f t="shared" si="24"/>
        <v>0</v>
      </c>
      <c r="V66" s="415">
        <f t="shared" si="24"/>
        <v>0</v>
      </c>
      <c r="W66" s="415">
        <f t="shared" si="24"/>
        <v>0</v>
      </c>
      <c r="X66" s="415">
        <f t="shared" si="24"/>
        <v>0</v>
      </c>
      <c r="Y66" s="415">
        <f t="shared" si="24"/>
        <v>0</v>
      </c>
      <c r="Z66" s="415">
        <f t="shared" si="24"/>
        <v>0</v>
      </c>
      <c r="AA66" s="415">
        <f t="shared" si="24"/>
        <v>0</v>
      </c>
      <c r="AB66" s="415">
        <f t="shared" si="24"/>
        <v>0</v>
      </c>
      <c r="AC66" s="415">
        <f t="shared" si="24"/>
        <v>0</v>
      </c>
      <c r="AD66" s="415">
        <f t="shared" si="24"/>
        <v>0</v>
      </c>
      <c r="AE66" s="415">
        <f t="shared" si="24"/>
        <v>0</v>
      </c>
      <c r="AF66" s="415">
        <f t="shared" si="24"/>
        <v>0</v>
      </c>
      <c r="AG66" s="415">
        <f t="shared" si="24"/>
        <v>0</v>
      </c>
      <c r="AH66" s="415">
        <f t="shared" si="24"/>
        <v>0</v>
      </c>
      <c r="AI66" s="415">
        <f t="shared" si="24"/>
        <v>0</v>
      </c>
      <c r="AJ66" s="415">
        <f t="shared" si="24"/>
        <v>0</v>
      </c>
    </row>
    <row r="67" spans="1:36" x14ac:dyDescent="0.2">
      <c r="A67" s="257"/>
      <c r="B67" s="271" t="s">
        <v>120</v>
      </c>
      <c r="C67" s="254"/>
      <c r="D67" s="254"/>
      <c r="E67" s="254"/>
      <c r="F67" s="255" t="s">
        <v>72</v>
      </c>
      <c r="G67" s="255">
        <v>2</v>
      </c>
      <c r="H67" s="414"/>
      <c r="I67" s="422"/>
      <c r="J67" s="422"/>
      <c r="K67" s="422"/>
      <c r="L67" s="431"/>
      <c r="M67" s="431"/>
      <c r="N67" s="431"/>
      <c r="O67" s="431"/>
      <c r="P67" s="431"/>
      <c r="Q67" s="431"/>
      <c r="R67" s="431"/>
      <c r="S67" s="431"/>
      <c r="T67" s="431"/>
      <c r="U67" s="431"/>
      <c r="V67" s="431"/>
      <c r="W67" s="431"/>
      <c r="X67" s="431"/>
      <c r="Y67" s="431"/>
      <c r="Z67" s="431"/>
      <c r="AA67" s="431"/>
      <c r="AB67" s="431"/>
      <c r="AC67" s="431"/>
      <c r="AD67" s="431"/>
      <c r="AE67" s="431"/>
      <c r="AF67" s="431"/>
      <c r="AG67" s="431"/>
      <c r="AH67" s="431"/>
      <c r="AI67" s="431"/>
      <c r="AJ67" s="491"/>
    </row>
    <row r="68" spans="1:36" x14ac:dyDescent="0.2">
      <c r="A68" s="257"/>
      <c r="B68" s="528" t="s">
        <v>120</v>
      </c>
      <c r="C68" s="424" t="s">
        <v>599</v>
      </c>
      <c r="D68" s="425" t="s">
        <v>120</v>
      </c>
      <c r="E68" s="425"/>
      <c r="F68" s="426" t="s">
        <v>120</v>
      </c>
      <c r="G68" s="426"/>
      <c r="H68" s="427" t="s">
        <v>120</v>
      </c>
      <c r="I68" s="428" t="s">
        <v>120</v>
      </c>
      <c r="J68" s="428" t="s">
        <v>120</v>
      </c>
      <c r="K68" s="428" t="s">
        <v>120</v>
      </c>
      <c r="L68" s="426" t="s">
        <v>120</v>
      </c>
      <c r="M68" s="426" t="s">
        <v>120</v>
      </c>
      <c r="N68" s="426" t="s">
        <v>120</v>
      </c>
      <c r="O68" s="426" t="s">
        <v>120</v>
      </c>
      <c r="P68" s="426" t="s">
        <v>120</v>
      </c>
      <c r="Q68" s="426" t="s">
        <v>120</v>
      </c>
      <c r="R68" s="426" t="s">
        <v>120</v>
      </c>
      <c r="S68" s="426" t="s">
        <v>120</v>
      </c>
      <c r="T68" s="426" t="s">
        <v>120</v>
      </c>
      <c r="U68" s="426" t="s">
        <v>120</v>
      </c>
      <c r="V68" s="426" t="s">
        <v>120</v>
      </c>
      <c r="W68" s="426" t="s">
        <v>120</v>
      </c>
      <c r="X68" s="426" t="s">
        <v>120</v>
      </c>
      <c r="Y68" s="426" t="s">
        <v>120</v>
      </c>
      <c r="Z68" s="426" t="s">
        <v>120</v>
      </c>
      <c r="AA68" s="426" t="s">
        <v>120</v>
      </c>
      <c r="AB68" s="426" t="s">
        <v>120</v>
      </c>
      <c r="AC68" s="426" t="s">
        <v>120</v>
      </c>
      <c r="AD68" s="426" t="s">
        <v>120</v>
      </c>
      <c r="AE68" s="426" t="s">
        <v>120</v>
      </c>
      <c r="AF68" s="426" t="s">
        <v>120</v>
      </c>
      <c r="AG68" s="426" t="s">
        <v>120</v>
      </c>
      <c r="AH68" s="426" t="s">
        <v>120</v>
      </c>
      <c r="AI68" s="426" t="s">
        <v>120</v>
      </c>
      <c r="AJ68" s="492" t="s">
        <v>120</v>
      </c>
    </row>
    <row r="69" spans="1:36" ht="25.5" x14ac:dyDescent="0.2">
      <c r="A69" s="257"/>
      <c r="B69" s="270">
        <f>B66+0.1</f>
        <v>61.900000000000013</v>
      </c>
      <c r="C69" s="618" t="s">
        <v>624</v>
      </c>
      <c r="D69" s="273"/>
      <c r="E69" s="826"/>
      <c r="F69" s="620" t="s">
        <v>621</v>
      </c>
      <c r="G69" s="620">
        <v>2</v>
      </c>
      <c r="H69" s="414">
        <f t="shared" ref="H69:AJ69" si="25">SUM(H70:H71)</f>
        <v>0</v>
      </c>
      <c r="I69" s="422">
        <f t="shared" si="25"/>
        <v>0</v>
      </c>
      <c r="J69" s="422">
        <f t="shared" si="25"/>
        <v>0</v>
      </c>
      <c r="K69" s="422">
        <f t="shared" si="25"/>
        <v>0</v>
      </c>
      <c r="L69" s="415">
        <f t="shared" si="25"/>
        <v>0</v>
      </c>
      <c r="M69" s="415">
        <f t="shared" si="25"/>
        <v>0</v>
      </c>
      <c r="N69" s="415">
        <f t="shared" si="25"/>
        <v>0</v>
      </c>
      <c r="O69" s="415">
        <f t="shared" si="25"/>
        <v>0</v>
      </c>
      <c r="P69" s="415">
        <f t="shared" si="25"/>
        <v>0</v>
      </c>
      <c r="Q69" s="415">
        <f t="shared" si="25"/>
        <v>0</v>
      </c>
      <c r="R69" s="415">
        <f t="shared" si="25"/>
        <v>0</v>
      </c>
      <c r="S69" s="415">
        <f t="shared" si="25"/>
        <v>0</v>
      </c>
      <c r="T69" s="415">
        <f t="shared" si="25"/>
        <v>0</v>
      </c>
      <c r="U69" s="415">
        <f t="shared" si="25"/>
        <v>0</v>
      </c>
      <c r="V69" s="415">
        <f t="shared" si="25"/>
        <v>0</v>
      </c>
      <c r="W69" s="415">
        <f t="shared" si="25"/>
        <v>0</v>
      </c>
      <c r="X69" s="415">
        <f t="shared" si="25"/>
        <v>0</v>
      </c>
      <c r="Y69" s="415">
        <f t="shared" si="25"/>
        <v>0</v>
      </c>
      <c r="Z69" s="415">
        <f t="shared" si="25"/>
        <v>0</v>
      </c>
      <c r="AA69" s="415">
        <f t="shared" si="25"/>
        <v>0</v>
      </c>
      <c r="AB69" s="415">
        <f t="shared" si="25"/>
        <v>0</v>
      </c>
      <c r="AC69" s="415">
        <f t="shared" si="25"/>
        <v>0</v>
      </c>
      <c r="AD69" s="415">
        <f t="shared" si="25"/>
        <v>0</v>
      </c>
      <c r="AE69" s="415">
        <f t="shared" si="25"/>
        <v>0</v>
      </c>
      <c r="AF69" s="415">
        <f t="shared" si="25"/>
        <v>0</v>
      </c>
      <c r="AG69" s="415">
        <f t="shared" si="25"/>
        <v>0</v>
      </c>
      <c r="AH69" s="415">
        <f t="shared" si="25"/>
        <v>0</v>
      </c>
      <c r="AI69" s="415">
        <f t="shared" si="25"/>
        <v>0</v>
      </c>
      <c r="AJ69" s="415">
        <f t="shared" si="25"/>
        <v>0</v>
      </c>
    </row>
    <row r="70" spans="1:36" x14ac:dyDescent="0.2">
      <c r="A70" s="257"/>
      <c r="B70" s="271" t="s">
        <v>120</v>
      </c>
      <c r="C70" s="254"/>
      <c r="D70" s="254"/>
      <c r="E70" s="254"/>
      <c r="F70" s="255" t="s">
        <v>72</v>
      </c>
      <c r="G70" s="255">
        <v>2</v>
      </c>
      <c r="H70" s="414"/>
      <c r="I70" s="422"/>
      <c r="J70" s="422"/>
      <c r="K70" s="422"/>
      <c r="L70" s="431"/>
      <c r="M70" s="431"/>
      <c r="N70" s="431"/>
      <c r="O70" s="431"/>
      <c r="P70" s="431"/>
      <c r="Q70" s="431"/>
      <c r="R70" s="431"/>
      <c r="S70" s="431"/>
      <c r="T70" s="431"/>
      <c r="U70" s="431"/>
      <c r="V70" s="431"/>
      <c r="W70" s="431"/>
      <c r="X70" s="431"/>
      <c r="Y70" s="431"/>
      <c r="Z70" s="431"/>
      <c r="AA70" s="431"/>
      <c r="AB70" s="431"/>
      <c r="AC70" s="431"/>
      <c r="AD70" s="431"/>
      <c r="AE70" s="431"/>
      <c r="AF70" s="431"/>
      <c r="AG70" s="431"/>
      <c r="AH70" s="431"/>
      <c r="AI70" s="431"/>
      <c r="AJ70" s="491"/>
    </row>
    <row r="71" spans="1:36" x14ac:dyDescent="0.2">
      <c r="A71" s="257"/>
      <c r="B71" s="528" t="s">
        <v>120</v>
      </c>
      <c r="C71" s="424" t="s">
        <v>599</v>
      </c>
      <c r="D71" s="425" t="s">
        <v>120</v>
      </c>
      <c r="E71" s="425"/>
      <c r="F71" s="426" t="s">
        <v>120</v>
      </c>
      <c r="G71" s="426"/>
      <c r="H71" s="427" t="s">
        <v>120</v>
      </c>
      <c r="I71" s="428" t="s">
        <v>120</v>
      </c>
      <c r="J71" s="428" t="s">
        <v>120</v>
      </c>
      <c r="K71" s="428" t="s">
        <v>120</v>
      </c>
      <c r="L71" s="426" t="s">
        <v>120</v>
      </c>
      <c r="M71" s="426" t="s">
        <v>120</v>
      </c>
      <c r="N71" s="426" t="s">
        <v>120</v>
      </c>
      <c r="O71" s="426" t="s">
        <v>120</v>
      </c>
      <c r="P71" s="426" t="s">
        <v>120</v>
      </c>
      <c r="Q71" s="426" t="s">
        <v>120</v>
      </c>
      <c r="R71" s="426" t="s">
        <v>120</v>
      </c>
      <c r="S71" s="426" t="s">
        <v>120</v>
      </c>
      <c r="T71" s="426" t="s">
        <v>120</v>
      </c>
      <c r="U71" s="426" t="s">
        <v>120</v>
      </c>
      <c r="V71" s="426" t="s">
        <v>120</v>
      </c>
      <c r="W71" s="426" t="s">
        <v>120</v>
      </c>
      <c r="X71" s="426" t="s">
        <v>120</v>
      </c>
      <c r="Y71" s="426" t="s">
        <v>120</v>
      </c>
      <c r="Z71" s="426" t="s">
        <v>120</v>
      </c>
      <c r="AA71" s="426" t="s">
        <v>120</v>
      </c>
      <c r="AB71" s="426" t="s">
        <v>120</v>
      </c>
      <c r="AC71" s="426" t="s">
        <v>120</v>
      </c>
      <c r="AD71" s="426" t="s">
        <v>120</v>
      </c>
      <c r="AE71" s="426" t="s">
        <v>120</v>
      </c>
      <c r="AF71" s="426" t="s">
        <v>120</v>
      </c>
      <c r="AG71" s="426" t="s">
        <v>120</v>
      </c>
      <c r="AH71" s="426" t="s">
        <v>120</v>
      </c>
      <c r="AI71" s="426" t="s">
        <v>120</v>
      </c>
      <c r="AJ71" s="492" t="s">
        <v>120</v>
      </c>
    </row>
    <row r="72" spans="1:36" ht="25.5" x14ac:dyDescent="0.2">
      <c r="A72" s="257"/>
      <c r="B72" s="274">
        <f>B45</f>
        <v>61.1</v>
      </c>
      <c r="C72" s="618" t="s">
        <v>625</v>
      </c>
      <c r="D72" s="619"/>
      <c r="E72" s="825"/>
      <c r="F72" s="620" t="s">
        <v>621</v>
      </c>
      <c r="G72" s="620">
        <v>2</v>
      </c>
      <c r="H72" s="414">
        <f t="shared" ref="H72:AJ72" si="26">SUM(H73:H74)</f>
        <v>0</v>
      </c>
      <c r="I72" s="422">
        <f t="shared" si="26"/>
        <v>0</v>
      </c>
      <c r="J72" s="422">
        <f t="shared" si="26"/>
        <v>0</v>
      </c>
      <c r="K72" s="422">
        <f t="shared" si="26"/>
        <v>0</v>
      </c>
      <c r="L72" s="415">
        <f t="shared" si="26"/>
        <v>0</v>
      </c>
      <c r="M72" s="415">
        <f t="shared" si="26"/>
        <v>0</v>
      </c>
      <c r="N72" s="415">
        <f t="shared" si="26"/>
        <v>0</v>
      </c>
      <c r="O72" s="415">
        <f t="shared" si="26"/>
        <v>0</v>
      </c>
      <c r="P72" s="415">
        <f t="shared" si="26"/>
        <v>0</v>
      </c>
      <c r="Q72" s="415">
        <f t="shared" si="26"/>
        <v>0</v>
      </c>
      <c r="R72" s="415">
        <f t="shared" si="26"/>
        <v>0</v>
      </c>
      <c r="S72" s="415">
        <f t="shared" si="26"/>
        <v>0</v>
      </c>
      <c r="T72" s="415">
        <f t="shared" si="26"/>
        <v>0</v>
      </c>
      <c r="U72" s="415">
        <f t="shared" si="26"/>
        <v>0</v>
      </c>
      <c r="V72" s="415">
        <f t="shared" si="26"/>
        <v>0</v>
      </c>
      <c r="W72" s="415">
        <f t="shared" si="26"/>
        <v>0</v>
      </c>
      <c r="X72" s="415">
        <f t="shared" si="26"/>
        <v>0</v>
      </c>
      <c r="Y72" s="415">
        <f t="shared" si="26"/>
        <v>0</v>
      </c>
      <c r="Z72" s="415">
        <f t="shared" si="26"/>
        <v>0</v>
      </c>
      <c r="AA72" s="415">
        <f t="shared" si="26"/>
        <v>0</v>
      </c>
      <c r="AB72" s="415">
        <f t="shared" si="26"/>
        <v>0</v>
      </c>
      <c r="AC72" s="415">
        <f t="shared" si="26"/>
        <v>0</v>
      </c>
      <c r="AD72" s="415">
        <f t="shared" si="26"/>
        <v>0</v>
      </c>
      <c r="AE72" s="415">
        <f t="shared" si="26"/>
        <v>0</v>
      </c>
      <c r="AF72" s="415">
        <f t="shared" si="26"/>
        <v>0</v>
      </c>
      <c r="AG72" s="415">
        <f t="shared" si="26"/>
        <v>0</v>
      </c>
      <c r="AH72" s="415">
        <f t="shared" si="26"/>
        <v>0</v>
      </c>
      <c r="AI72" s="415">
        <f t="shared" si="26"/>
        <v>0</v>
      </c>
      <c r="AJ72" s="415">
        <f t="shared" si="26"/>
        <v>0</v>
      </c>
    </row>
    <row r="73" spans="1:36" x14ac:dyDescent="0.2">
      <c r="A73" s="257"/>
      <c r="B73" s="271" t="s">
        <v>120</v>
      </c>
      <c r="C73" s="254"/>
      <c r="D73" s="254"/>
      <c r="E73" s="254"/>
      <c r="F73" s="255" t="s">
        <v>72</v>
      </c>
      <c r="G73" s="255">
        <v>2</v>
      </c>
      <c r="H73" s="414"/>
      <c r="I73" s="422"/>
      <c r="J73" s="422"/>
      <c r="K73" s="422"/>
      <c r="L73" s="431"/>
      <c r="M73" s="431"/>
      <c r="N73" s="431"/>
      <c r="O73" s="431"/>
      <c r="P73" s="431"/>
      <c r="Q73" s="431"/>
      <c r="R73" s="431"/>
      <c r="S73" s="431"/>
      <c r="T73" s="431"/>
      <c r="U73" s="431"/>
      <c r="V73" s="431"/>
      <c r="W73" s="431"/>
      <c r="X73" s="431"/>
      <c r="Y73" s="431"/>
      <c r="Z73" s="431"/>
      <c r="AA73" s="431"/>
      <c r="AB73" s="431"/>
      <c r="AC73" s="431"/>
      <c r="AD73" s="431"/>
      <c r="AE73" s="431"/>
      <c r="AF73" s="431"/>
      <c r="AG73" s="431"/>
      <c r="AH73" s="431"/>
      <c r="AI73" s="431"/>
      <c r="AJ73" s="491"/>
    </row>
    <row r="74" spans="1:36" ht="15.75" thickBot="1" x14ac:dyDescent="0.25">
      <c r="A74" s="257"/>
      <c r="B74" s="621" t="s">
        <v>120</v>
      </c>
      <c r="C74" s="424" t="s">
        <v>599</v>
      </c>
      <c r="D74" s="425" t="s">
        <v>120</v>
      </c>
      <c r="E74" s="827"/>
      <c r="F74" s="622" t="s">
        <v>120</v>
      </c>
      <c r="G74" s="622"/>
      <c r="H74" s="623" t="s">
        <v>120</v>
      </c>
      <c r="I74" s="624" t="s">
        <v>120</v>
      </c>
      <c r="J74" s="624" t="s">
        <v>120</v>
      </c>
      <c r="K74" s="624" t="s">
        <v>120</v>
      </c>
      <c r="L74" s="622" t="s">
        <v>120</v>
      </c>
      <c r="M74" s="622" t="s">
        <v>120</v>
      </c>
      <c r="N74" s="622" t="s">
        <v>120</v>
      </c>
      <c r="O74" s="622" t="s">
        <v>120</v>
      </c>
      <c r="P74" s="622" t="s">
        <v>120</v>
      </c>
      <c r="Q74" s="622" t="s">
        <v>120</v>
      </c>
      <c r="R74" s="622" t="s">
        <v>120</v>
      </c>
      <c r="S74" s="622" t="s">
        <v>120</v>
      </c>
      <c r="T74" s="622" t="s">
        <v>120</v>
      </c>
      <c r="U74" s="622" t="s">
        <v>120</v>
      </c>
      <c r="V74" s="622" t="s">
        <v>120</v>
      </c>
      <c r="W74" s="622" t="s">
        <v>120</v>
      </c>
      <c r="X74" s="622" t="s">
        <v>120</v>
      </c>
      <c r="Y74" s="622" t="s">
        <v>120</v>
      </c>
      <c r="Z74" s="622" t="s">
        <v>120</v>
      </c>
      <c r="AA74" s="622" t="s">
        <v>120</v>
      </c>
      <c r="AB74" s="622" t="s">
        <v>120</v>
      </c>
      <c r="AC74" s="622" t="s">
        <v>120</v>
      </c>
      <c r="AD74" s="622" t="s">
        <v>120</v>
      </c>
      <c r="AE74" s="622" t="s">
        <v>120</v>
      </c>
      <c r="AF74" s="622" t="s">
        <v>120</v>
      </c>
      <c r="AG74" s="622" t="s">
        <v>120</v>
      </c>
      <c r="AH74" s="622" t="s">
        <v>120</v>
      </c>
      <c r="AI74" s="622" t="s">
        <v>120</v>
      </c>
      <c r="AJ74" s="625" t="s">
        <v>120</v>
      </c>
    </row>
    <row r="75" spans="1:36" x14ac:dyDescent="0.2">
      <c r="A75" s="257"/>
      <c r="B75" s="249"/>
      <c r="C75" s="257"/>
      <c r="D75" s="275"/>
      <c r="E75" s="275"/>
      <c r="F75" s="237"/>
      <c r="G75" s="237"/>
      <c r="H75" s="237"/>
      <c r="I75" s="276"/>
      <c r="J75" s="276"/>
      <c r="K75" s="276"/>
      <c r="L75" s="276"/>
      <c r="M75" s="276"/>
      <c r="N75" s="276"/>
      <c r="O75" s="276"/>
      <c r="P75" s="276"/>
      <c r="Q75" s="276"/>
      <c r="R75" s="276"/>
      <c r="S75" s="276"/>
      <c r="T75" s="276"/>
      <c r="U75" s="276"/>
      <c r="V75" s="276"/>
      <c r="W75" s="276"/>
      <c r="X75" s="276"/>
      <c r="Y75" s="276"/>
      <c r="Z75" s="276"/>
      <c r="AA75" s="276"/>
      <c r="AB75" s="276"/>
      <c r="AC75" s="276"/>
      <c r="AD75" s="276"/>
      <c r="AE75" s="276"/>
      <c r="AF75" s="276"/>
      <c r="AG75" s="276"/>
      <c r="AH75" s="276"/>
      <c r="AI75" s="276"/>
      <c r="AJ75" s="276"/>
    </row>
    <row r="76" spans="1:36" x14ac:dyDescent="0.2">
      <c r="A76" s="257"/>
      <c r="B76" s="249"/>
      <c r="C76" s="154" t="str">
        <f>'TITLE PAGE'!B9</f>
        <v>Company:</v>
      </c>
      <c r="D76" s="277" t="str">
        <f>'TITLE PAGE'!D9</f>
        <v>Dŵr Cymru Welsh Water</v>
      </c>
      <c r="E76" s="828"/>
      <c r="F76" s="237"/>
      <c r="G76" s="237"/>
      <c r="H76" s="237"/>
      <c r="I76" s="276"/>
      <c r="J76" s="276"/>
      <c r="K76" s="276"/>
      <c r="L76" s="276"/>
      <c r="M76" s="276"/>
      <c r="N76" s="276"/>
      <c r="O76" s="276"/>
      <c r="P76" s="276"/>
      <c r="Q76" s="276"/>
      <c r="R76" s="276"/>
      <c r="S76" s="276"/>
      <c r="T76" s="276"/>
      <c r="U76" s="276"/>
      <c r="V76" s="276"/>
      <c r="W76" s="276"/>
      <c r="X76" s="276"/>
      <c r="Y76" s="276"/>
      <c r="Z76" s="276"/>
      <c r="AA76" s="276"/>
      <c r="AB76" s="276"/>
      <c r="AC76" s="276"/>
      <c r="AD76" s="276"/>
      <c r="AE76" s="276"/>
      <c r="AF76" s="276"/>
      <c r="AG76" s="276"/>
      <c r="AH76" s="276"/>
      <c r="AI76" s="276"/>
      <c r="AJ76" s="276"/>
    </row>
    <row r="77" spans="1:36" x14ac:dyDescent="0.2">
      <c r="A77" s="257"/>
      <c r="B77" s="249"/>
      <c r="C77" s="158" t="str">
        <f>'TITLE PAGE'!B10</f>
        <v>Resource Zone Name:</v>
      </c>
      <c r="D77" s="163" t="str">
        <f>'TITLE PAGE'!D10</f>
        <v>Vowchuch</v>
      </c>
      <c r="E77" s="828"/>
      <c r="F77" s="237"/>
      <c r="G77" s="237"/>
      <c r="H77" s="237"/>
      <c r="I77" s="276"/>
      <c r="J77" s="276"/>
      <c r="K77" s="276"/>
      <c r="L77" s="276"/>
      <c r="M77" s="276"/>
      <c r="N77" s="276"/>
      <c r="O77" s="276"/>
      <c r="P77" s="276"/>
      <c r="Q77" s="276"/>
      <c r="R77" s="276"/>
      <c r="S77" s="276"/>
      <c r="T77" s="276"/>
      <c r="U77" s="276"/>
      <c r="V77" s="276"/>
      <c r="W77" s="276"/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  <c r="AJ77" s="276"/>
    </row>
    <row r="78" spans="1:36" x14ac:dyDescent="0.2">
      <c r="A78" s="257"/>
      <c r="B78" s="249"/>
      <c r="C78" s="158" t="str">
        <f>'TITLE PAGE'!B11</f>
        <v>Resource Zone Number:</v>
      </c>
      <c r="D78" s="163">
        <f>'TITLE PAGE'!D11</f>
        <v>8110</v>
      </c>
      <c r="E78" s="828"/>
      <c r="F78" s="237"/>
      <c r="G78" s="237"/>
      <c r="H78" s="237"/>
      <c r="I78" s="276"/>
      <c r="J78" s="276"/>
      <c r="K78" s="276"/>
      <c r="L78" s="276"/>
      <c r="M78" s="276"/>
      <c r="N78" s="276"/>
      <c r="O78" s="276"/>
      <c r="P78" s="276"/>
      <c r="Q78" s="276"/>
      <c r="R78" s="276"/>
      <c r="S78" s="276"/>
      <c r="T78" s="276"/>
      <c r="U78" s="276"/>
      <c r="V78" s="276"/>
      <c r="W78" s="276"/>
      <c r="X78" s="276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I78" s="276"/>
      <c r="AJ78" s="276"/>
    </row>
    <row r="79" spans="1:36" x14ac:dyDescent="0.2">
      <c r="A79" s="257"/>
      <c r="B79" s="249"/>
      <c r="C79" s="158" t="str">
        <f>'TITLE PAGE'!B12</f>
        <v xml:space="preserve">Planning Scenario Name:                                                                     </v>
      </c>
      <c r="D79" s="163" t="str">
        <f>'TITLE PAGE'!D12</f>
        <v>Dry Year Annual Average</v>
      </c>
      <c r="E79" s="828"/>
      <c r="F79" s="237"/>
      <c r="G79" s="237"/>
      <c r="H79" s="237"/>
      <c r="I79" s="276"/>
      <c r="J79" s="276"/>
      <c r="K79" s="276"/>
      <c r="L79" s="276"/>
      <c r="M79" s="276"/>
      <c r="N79" s="276"/>
      <c r="O79" s="276"/>
      <c r="P79" s="276"/>
      <c r="Q79" s="276"/>
      <c r="R79" s="276"/>
      <c r="S79" s="276"/>
      <c r="T79" s="276"/>
      <c r="U79" s="276"/>
      <c r="V79" s="276"/>
      <c r="W79" s="276"/>
      <c r="X79" s="276"/>
      <c r="Y79" s="276"/>
      <c r="Z79" s="276"/>
      <c r="AA79" s="276"/>
      <c r="AB79" s="276"/>
      <c r="AC79" s="276"/>
      <c r="AD79" s="276"/>
      <c r="AE79" s="276"/>
      <c r="AF79" s="276"/>
      <c r="AG79" s="276"/>
      <c r="AH79" s="276"/>
      <c r="AI79" s="276"/>
      <c r="AJ79" s="276"/>
    </row>
    <row r="80" spans="1:36" x14ac:dyDescent="0.2">
      <c r="A80" s="257"/>
      <c r="B80" s="257"/>
      <c r="C80" s="166" t="str">
        <f>'TITLE PAGE'!B13</f>
        <v xml:space="preserve">Chosen Level of Service:  </v>
      </c>
      <c r="D80" s="278" t="str">
        <f>'TITLE PAGE'!D13</f>
        <v>1 in 20</v>
      </c>
      <c r="E80" s="828"/>
      <c r="F80" s="237"/>
      <c r="G80" s="237"/>
      <c r="H80" s="237"/>
      <c r="I80" s="257"/>
      <c r="J80" s="257"/>
      <c r="K80" s="257"/>
      <c r="L80" s="257"/>
      <c r="M80" s="257"/>
      <c r="N80" s="257"/>
      <c r="O80" s="257"/>
      <c r="P80" s="257"/>
      <c r="Q80" s="257"/>
      <c r="R80" s="257"/>
      <c r="S80" s="257"/>
      <c r="T80" s="257"/>
      <c r="U80" s="257"/>
      <c r="V80" s="257"/>
      <c r="W80" s="257"/>
      <c r="X80" s="257"/>
      <c r="Y80" s="257"/>
      <c r="Z80" s="257"/>
      <c r="AA80" s="257"/>
      <c r="AB80" s="257"/>
      <c r="AC80" s="257"/>
      <c r="AD80" s="257"/>
      <c r="AE80" s="257"/>
      <c r="AF80" s="257"/>
      <c r="AG80" s="257"/>
      <c r="AH80" s="257"/>
      <c r="AI80" s="257"/>
      <c r="AJ80" s="257"/>
    </row>
    <row r="81" spans="1:36" x14ac:dyDescent="0.2">
      <c r="A81" s="257"/>
      <c r="B81" s="257"/>
      <c r="C81" s="257"/>
      <c r="D81" s="257"/>
      <c r="E81" s="257"/>
      <c r="F81" s="237"/>
      <c r="G81" s="237"/>
      <c r="H81" s="237"/>
      <c r="I81" s="257"/>
      <c r="J81" s="257"/>
      <c r="K81" s="257"/>
      <c r="L81" s="257"/>
      <c r="M81" s="257"/>
      <c r="N81" s="257"/>
      <c r="O81" s="257"/>
      <c r="P81" s="257"/>
      <c r="Q81" s="257"/>
      <c r="R81" s="257"/>
      <c r="S81" s="257"/>
      <c r="T81" s="257"/>
      <c r="U81" s="257"/>
      <c r="V81" s="257"/>
      <c r="W81" s="257"/>
      <c r="X81" s="257"/>
      <c r="Y81" s="257"/>
      <c r="Z81" s="257"/>
      <c r="AA81" s="257"/>
      <c r="AB81" s="257"/>
      <c r="AC81" s="257"/>
      <c r="AD81" s="257"/>
      <c r="AE81" s="257"/>
      <c r="AF81" s="257"/>
      <c r="AG81" s="257"/>
      <c r="AH81" s="257"/>
      <c r="AI81" s="257"/>
      <c r="AJ81" s="257"/>
    </row>
  </sheetData>
  <mergeCells count="1">
    <mergeCell ref="H2:AJ2"/>
  </mergeCells>
  <pageMargins left="0.7" right="0.7" top="0.75" bottom="0.75" header="0.3" footer="0.3"/>
  <pageSetup paperSize="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O36"/>
  <sheetViews>
    <sheetView showGridLines="0" zoomScale="75" zoomScaleNormal="75" workbookViewId="0">
      <selection activeCell="H27" sqref="H27"/>
    </sheetView>
  </sheetViews>
  <sheetFormatPr defaultColWidth="11.3320312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4.21875" customWidth="1"/>
    <col min="6" max="6" width="6.109375" customWidth="1"/>
    <col min="7" max="7" width="8.44140625" customWidth="1"/>
    <col min="8" max="8" width="15.44140625" customWidth="1"/>
  </cols>
  <sheetData>
    <row r="1" spans="1:41" ht="18.75" thickBot="1" x14ac:dyDescent="0.25">
      <c r="A1" s="184"/>
      <c r="B1" s="176"/>
      <c r="C1" s="177" t="s">
        <v>626</v>
      </c>
      <c r="D1" s="211"/>
      <c r="E1" s="279"/>
      <c r="F1" s="180"/>
      <c r="G1" s="180"/>
      <c r="H1" s="180"/>
      <c r="I1" s="180"/>
      <c r="J1" s="181"/>
      <c r="K1" s="181"/>
      <c r="L1" s="280"/>
      <c r="M1" s="181"/>
      <c r="N1" s="181"/>
      <c r="O1" s="181"/>
      <c r="P1" s="182"/>
      <c r="Q1" s="182"/>
      <c r="R1" s="182"/>
      <c r="S1" s="182"/>
      <c r="T1" s="182"/>
      <c r="U1" s="182"/>
      <c r="V1" s="182"/>
      <c r="W1" s="182"/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4"/>
      <c r="AI1" s="182"/>
      <c r="AJ1" s="182"/>
      <c r="AK1" s="182"/>
    </row>
    <row r="2" spans="1:41" ht="32.25" thickBot="1" x14ac:dyDescent="0.25">
      <c r="A2" s="186"/>
      <c r="B2" s="186"/>
      <c r="C2" s="281" t="s">
        <v>594</v>
      </c>
      <c r="D2" s="188" t="s">
        <v>136</v>
      </c>
      <c r="E2" s="282" t="s">
        <v>110</v>
      </c>
      <c r="F2" s="188" t="s">
        <v>137</v>
      </c>
      <c r="G2" s="188" t="s">
        <v>186</v>
      </c>
      <c r="H2" s="216" t="str">
        <f>'TITLE PAGE'!D14</f>
        <v>2015-16</v>
      </c>
      <c r="I2" s="283" t="str">
        <f>'WRZ summary'!E5</f>
        <v>For info 2017-18</v>
      </c>
      <c r="J2" s="283" t="str">
        <f>'WRZ summary'!F5</f>
        <v>For info 2018-19</v>
      </c>
      <c r="K2" s="283" t="str">
        <f>'WRZ summary'!G5</f>
        <v>For info 2019-20</v>
      </c>
      <c r="L2" s="217" t="str">
        <f>'WRZ summary'!H5</f>
        <v>2020-21</v>
      </c>
      <c r="M2" s="217" t="str">
        <f>'WRZ summary'!I5</f>
        <v>2021-22</v>
      </c>
      <c r="N2" s="217" t="str">
        <f>'WRZ summary'!J5</f>
        <v>2022-23</v>
      </c>
      <c r="O2" s="217" t="str">
        <f>'WRZ summary'!K5</f>
        <v>2023-24</v>
      </c>
      <c r="P2" s="217" t="str">
        <f>'WRZ summary'!L5</f>
        <v>2024-25</v>
      </c>
      <c r="Q2" s="217" t="str">
        <f>'WRZ summary'!M5</f>
        <v>2025-26</v>
      </c>
      <c r="R2" s="217" t="str">
        <f>'WRZ summary'!N5</f>
        <v>2026-27</v>
      </c>
      <c r="S2" s="217" t="str">
        <f>'WRZ summary'!O5</f>
        <v>2027-28</v>
      </c>
      <c r="T2" s="217" t="str">
        <f>'WRZ summary'!P5</f>
        <v>2028-29</v>
      </c>
      <c r="U2" s="217" t="str">
        <f>'WRZ summary'!Q5</f>
        <v>2029-30</v>
      </c>
      <c r="V2" s="217" t="str">
        <f>'WRZ summary'!R5</f>
        <v>2030-31</v>
      </c>
      <c r="W2" s="217" t="str">
        <f>'WRZ summary'!S5</f>
        <v>2031-32</v>
      </c>
      <c r="X2" s="217" t="str">
        <f>'WRZ summary'!T5</f>
        <v>2032-33</v>
      </c>
      <c r="Y2" s="217" t="str">
        <f>'WRZ summary'!U5</f>
        <v>2033-34</v>
      </c>
      <c r="Z2" s="217" t="str">
        <f>'WRZ summary'!V5</f>
        <v>2034-35</v>
      </c>
      <c r="AA2" s="217" t="str">
        <f>'WRZ summary'!W5</f>
        <v>2035-36</v>
      </c>
      <c r="AB2" s="217" t="str">
        <f>'WRZ summary'!X5</f>
        <v>2036-37</v>
      </c>
      <c r="AC2" s="217" t="str">
        <f>'WRZ summary'!Y5</f>
        <v>2037-38</v>
      </c>
      <c r="AD2" s="217" t="str">
        <f>'WRZ summary'!Z5</f>
        <v>2038-39</v>
      </c>
      <c r="AE2" s="217" t="str">
        <f>'WRZ summary'!AA5</f>
        <v>2039-40</v>
      </c>
      <c r="AF2" s="217" t="str">
        <f>'WRZ summary'!AB5</f>
        <v>2040-41</v>
      </c>
      <c r="AG2" s="217" t="str">
        <f>'WRZ summary'!AC5</f>
        <v>2041-42</v>
      </c>
      <c r="AH2" s="217" t="str">
        <f>'WRZ summary'!AD5</f>
        <v>2042-43</v>
      </c>
      <c r="AI2" s="217" t="str">
        <f>'WRZ summary'!AE5</f>
        <v>2043-44</v>
      </c>
      <c r="AJ2" s="193" t="str">
        <f>'WRZ summary'!AF5</f>
        <v>2044-45</v>
      </c>
      <c r="AK2" s="193" t="str">
        <f>'WRZ summary'!AG5</f>
        <v>2045-46</v>
      </c>
      <c r="AL2" s="193" t="str">
        <f>'WRZ summary'!AH5</f>
        <v>2046-47</v>
      </c>
      <c r="AM2" s="193" t="str">
        <f>'WRZ summary'!AI5</f>
        <v>2047-48</v>
      </c>
      <c r="AN2" s="193" t="str">
        <f>'WRZ summary'!AJ5</f>
        <v>2048-49</v>
      </c>
      <c r="AO2" s="193" t="str">
        <f>'WRZ summary'!AK5</f>
        <v>2049-50</v>
      </c>
    </row>
    <row r="3" spans="1:41" ht="15.75" thickBot="1" x14ac:dyDescent="0.25">
      <c r="A3" s="175"/>
      <c r="B3" s="967" t="s">
        <v>141</v>
      </c>
      <c r="C3" s="284" t="s">
        <v>627</v>
      </c>
      <c r="D3" s="481" t="s">
        <v>628</v>
      </c>
      <c r="E3" s="856" t="s">
        <v>139</v>
      </c>
      <c r="F3" s="285" t="s">
        <v>72</v>
      </c>
      <c r="G3" s="285">
        <v>2</v>
      </c>
      <c r="H3" s="482">
        <f>'2. BL Supply'!H3</f>
        <v>2.1164712328767132</v>
      </c>
      <c r="I3" s="423">
        <f>'2. BL Supply'!I3</f>
        <v>2.235326077084161</v>
      </c>
      <c r="J3" s="423">
        <f>'2. BL Supply'!J3</f>
        <v>2.2340957234619081</v>
      </c>
      <c r="K3" s="423">
        <f>'2. BL Supply'!K3</f>
        <v>2.2312924762113906</v>
      </c>
      <c r="L3" s="415">
        <f>'2. BL Supply'!L3</f>
        <v>2.2295529864923256</v>
      </c>
      <c r="M3" s="415">
        <f>'2. BL Supply'!M3</f>
        <v>2.2275945665034742</v>
      </c>
      <c r="N3" s="415">
        <f>'2. BL Supply'!N3</f>
        <v>2.2273726217516474</v>
      </c>
      <c r="O3" s="415">
        <f>'2. BL Supply'!O3</f>
        <v>2.225684306851432</v>
      </c>
      <c r="P3" s="415">
        <f>'2. BL Supply'!P3</f>
        <v>2.2137682244462868</v>
      </c>
      <c r="Q3" s="415">
        <f>'2. BL Supply'!Q3</f>
        <v>2.1993066490444098</v>
      </c>
      <c r="R3" s="415">
        <f>'2. BL Supply'!R3</f>
        <v>2.1787735804868098</v>
      </c>
      <c r="S3" s="415">
        <f>'2. BL Supply'!S3</f>
        <v>2.1642433885970012</v>
      </c>
      <c r="T3" s="415">
        <f>'2. BL Supply'!T3</f>
        <v>2.1479948069556154</v>
      </c>
      <c r="U3" s="415">
        <f>'2. BL Supply'!U3</f>
        <v>2.1327863363769199</v>
      </c>
      <c r="V3" s="415">
        <f>'2. BL Supply'!V3</f>
        <v>2.1077759377443859</v>
      </c>
      <c r="W3" s="415">
        <f>'2. BL Supply'!W3</f>
        <v>2.0826401367663192</v>
      </c>
      <c r="X3" s="415">
        <f>'2. BL Supply'!X3</f>
        <v>2.0578996129319171</v>
      </c>
      <c r="Y3" s="415">
        <f>'2. BL Supply'!Y3</f>
        <v>2.0337145761961763</v>
      </c>
      <c r="Z3" s="415">
        <f>'2. BL Supply'!Z3</f>
        <v>2.0098344876384511</v>
      </c>
      <c r="AA3" s="415">
        <f>'2. BL Supply'!AA3</f>
        <v>1.9937973862350307</v>
      </c>
      <c r="AB3" s="415">
        <f>'2. BL Supply'!AB3</f>
        <v>1.9775489779033077</v>
      </c>
      <c r="AC3" s="415">
        <f>'2. BL Supply'!AC3</f>
        <v>1.9610344625120384</v>
      </c>
      <c r="AD3" s="415">
        <f>'2. BL Supply'!AD3</f>
        <v>1.9442436267580825</v>
      </c>
      <c r="AE3" s="415">
        <f>'2. BL Supply'!AE3</f>
        <v>1.9272623674980509</v>
      </c>
      <c r="AF3" s="415">
        <f>'2. BL Supply'!AF3</f>
        <v>1.9100873857883254</v>
      </c>
      <c r="AG3" s="415">
        <f>'2. BL Supply'!AG3</f>
        <v>1.892721741935951</v>
      </c>
      <c r="AH3" s="415">
        <f>'2. BL Supply'!AH3</f>
        <v>1.8751693549954405</v>
      </c>
      <c r="AI3" s="415">
        <f>'2. BL Supply'!AI3</f>
        <v>1.8574722131765127</v>
      </c>
      <c r="AJ3" s="415">
        <f>'2. BL Supply'!AJ3</f>
        <v>1.839622546798487</v>
      </c>
      <c r="AK3" s="415">
        <f>'2. BL Supply'!AK3</f>
        <v>1.8219139500221146</v>
      </c>
      <c r="AL3" s="415">
        <f>'2. BL Supply'!AL3</f>
        <v>1.8042365506505251</v>
      </c>
      <c r="AM3" s="415">
        <f>'2. BL Supply'!AM3</f>
        <v>1.7864924825334172</v>
      </c>
      <c r="AN3" s="415">
        <f>'2. BL Supply'!AN3</f>
        <v>1.7685657559744812</v>
      </c>
      <c r="AO3" s="415">
        <f>'2. BL Supply'!AO3</f>
        <v>1.7504624980864532</v>
      </c>
    </row>
    <row r="4" spans="1:41" x14ac:dyDescent="0.2">
      <c r="A4" s="175"/>
      <c r="B4" s="968"/>
      <c r="C4" s="286" t="s">
        <v>629</v>
      </c>
      <c r="D4" s="413" t="s">
        <v>630</v>
      </c>
      <c r="E4" s="287" t="s">
        <v>631</v>
      </c>
      <c r="F4" s="288" t="s">
        <v>72</v>
      </c>
      <c r="G4" s="288">
        <v>2</v>
      </c>
      <c r="H4" s="414">
        <f>'2. BL Supply'!H4+'6. Preferred (Scenario Yr)'!H8</f>
        <v>0</v>
      </c>
      <c r="I4" s="423">
        <f>'2. BL Supply'!I4+'6. Preferred (Scenario Yr)'!I8</f>
        <v>0</v>
      </c>
      <c r="J4" s="423">
        <f>'2. BL Supply'!J4+'6. Preferred (Scenario Yr)'!J8</f>
        <v>0</v>
      </c>
      <c r="K4" s="423">
        <f>'2. BL Supply'!K4+'6. Preferred (Scenario Yr)'!K8</f>
        <v>0</v>
      </c>
      <c r="L4" s="415">
        <f>'2. BL Supply'!L4+'6. Preferred (Scenario Yr)'!L8</f>
        <v>0</v>
      </c>
      <c r="M4" s="415">
        <f>'2. BL Supply'!M4+'6. Preferred (Scenario Yr)'!M8</f>
        <v>0</v>
      </c>
      <c r="N4" s="415">
        <f>'2. BL Supply'!N4+'6. Preferred (Scenario Yr)'!N8</f>
        <v>0</v>
      </c>
      <c r="O4" s="415">
        <f>'2. BL Supply'!O4+'6. Preferred (Scenario Yr)'!O8</f>
        <v>0</v>
      </c>
      <c r="P4" s="415">
        <f>'2. BL Supply'!P4+'6. Preferred (Scenario Yr)'!P8</f>
        <v>0</v>
      </c>
      <c r="Q4" s="415">
        <f>'2. BL Supply'!Q4+'6. Preferred (Scenario Yr)'!Q8</f>
        <v>0</v>
      </c>
      <c r="R4" s="415">
        <f>'2. BL Supply'!R4+'6. Preferred (Scenario Yr)'!R8</f>
        <v>0</v>
      </c>
      <c r="S4" s="415">
        <f>'2. BL Supply'!S4+'6. Preferred (Scenario Yr)'!S8</f>
        <v>0</v>
      </c>
      <c r="T4" s="415">
        <f>'2. BL Supply'!T4+'6. Preferred (Scenario Yr)'!T8</f>
        <v>0</v>
      </c>
      <c r="U4" s="415">
        <f>'2. BL Supply'!U4+'6. Preferred (Scenario Yr)'!U8</f>
        <v>0</v>
      </c>
      <c r="V4" s="415">
        <f>'2. BL Supply'!V4+'6. Preferred (Scenario Yr)'!V8</f>
        <v>0</v>
      </c>
      <c r="W4" s="415">
        <f>'2. BL Supply'!W4+'6. Preferred (Scenario Yr)'!W8</f>
        <v>0</v>
      </c>
      <c r="X4" s="415">
        <f>'2. BL Supply'!X4+'6. Preferred (Scenario Yr)'!X8</f>
        <v>0</v>
      </c>
      <c r="Y4" s="415">
        <f>'2. BL Supply'!Y4+'6. Preferred (Scenario Yr)'!Y8</f>
        <v>0</v>
      </c>
      <c r="Z4" s="415">
        <f>'2. BL Supply'!Z4+'6. Preferred (Scenario Yr)'!Z8</f>
        <v>0</v>
      </c>
      <c r="AA4" s="415">
        <f>'2. BL Supply'!AA4+'6. Preferred (Scenario Yr)'!AA8</f>
        <v>0</v>
      </c>
      <c r="AB4" s="415">
        <f>'2. BL Supply'!AB4+'6. Preferred (Scenario Yr)'!AB8</f>
        <v>0</v>
      </c>
      <c r="AC4" s="415">
        <f>'2. BL Supply'!AC4+'6. Preferred (Scenario Yr)'!AC8</f>
        <v>0</v>
      </c>
      <c r="AD4" s="415">
        <f>'2. BL Supply'!AD4+'6. Preferred (Scenario Yr)'!AD8</f>
        <v>0</v>
      </c>
      <c r="AE4" s="415">
        <f>'2. BL Supply'!AE4+'6. Preferred (Scenario Yr)'!AE8</f>
        <v>0</v>
      </c>
      <c r="AF4" s="415">
        <f>'2. BL Supply'!AF4+'6. Preferred (Scenario Yr)'!AF8</f>
        <v>0</v>
      </c>
      <c r="AG4" s="415">
        <f>'2. BL Supply'!AG4+'6. Preferred (Scenario Yr)'!AG8</f>
        <v>0</v>
      </c>
      <c r="AH4" s="415">
        <f>'2. BL Supply'!AH4+'6. Preferred (Scenario Yr)'!AH8</f>
        <v>0</v>
      </c>
      <c r="AI4" s="415">
        <f>'2. BL Supply'!AI4+'6. Preferred (Scenario Yr)'!AI8</f>
        <v>0</v>
      </c>
      <c r="AJ4" s="415">
        <f>'2. BL Supply'!AJ4+'6. Preferred (Scenario Yr)'!AJ8</f>
        <v>0</v>
      </c>
      <c r="AK4" s="415">
        <f>'2. BL Supply'!AK4+'6. Preferred (Scenario Yr)'!AK8</f>
        <v>0</v>
      </c>
      <c r="AL4" s="415">
        <f>'2. BL Supply'!AL4+'6. Preferred (Scenario Yr)'!AL8</f>
        <v>0</v>
      </c>
      <c r="AM4" s="415">
        <f>'2. BL Supply'!AM4+'6. Preferred (Scenario Yr)'!AM8</f>
        <v>0</v>
      </c>
      <c r="AN4" s="415">
        <f>'2. BL Supply'!AN4+'6. Preferred (Scenario Yr)'!AN8</f>
        <v>0</v>
      </c>
      <c r="AO4" s="415">
        <f>'2. BL Supply'!AO4+'6. Preferred (Scenario Yr)'!AO8</f>
        <v>0</v>
      </c>
    </row>
    <row r="5" spans="1:41" x14ac:dyDescent="0.2">
      <c r="A5" s="289"/>
      <c r="B5" s="968"/>
      <c r="C5" s="290" t="s">
        <v>120</v>
      </c>
      <c r="D5" s="291" t="s">
        <v>120</v>
      </c>
      <c r="E5" s="292" t="s">
        <v>120</v>
      </c>
      <c r="F5" s="293" t="s">
        <v>120</v>
      </c>
      <c r="G5" s="293">
        <v>2</v>
      </c>
      <c r="H5" s="294" t="s">
        <v>120</v>
      </c>
      <c r="I5" s="295" t="s">
        <v>120</v>
      </c>
      <c r="J5" s="295" t="s">
        <v>120</v>
      </c>
      <c r="K5" s="295" t="s">
        <v>120</v>
      </c>
      <c r="L5" s="296" t="s">
        <v>120</v>
      </c>
      <c r="M5" s="296" t="s">
        <v>120</v>
      </c>
      <c r="N5" s="296" t="s">
        <v>120</v>
      </c>
      <c r="O5" s="296" t="s">
        <v>120</v>
      </c>
      <c r="P5" s="296" t="s">
        <v>120</v>
      </c>
      <c r="Q5" s="296" t="s">
        <v>120</v>
      </c>
      <c r="R5" s="296" t="s">
        <v>120</v>
      </c>
      <c r="S5" s="296" t="s">
        <v>120</v>
      </c>
      <c r="T5" s="296" t="s">
        <v>120</v>
      </c>
      <c r="U5" s="296" t="s">
        <v>120</v>
      </c>
      <c r="V5" s="296" t="s">
        <v>120</v>
      </c>
      <c r="W5" s="296" t="s">
        <v>120</v>
      </c>
      <c r="X5" s="296" t="s">
        <v>120</v>
      </c>
      <c r="Y5" s="296" t="s">
        <v>120</v>
      </c>
      <c r="Z5" s="296" t="s">
        <v>120</v>
      </c>
      <c r="AA5" s="296" t="s">
        <v>120</v>
      </c>
      <c r="AB5" s="296" t="s">
        <v>120</v>
      </c>
      <c r="AC5" s="296" t="s">
        <v>120</v>
      </c>
      <c r="AD5" s="296" t="s">
        <v>120</v>
      </c>
      <c r="AE5" s="296" t="s">
        <v>120</v>
      </c>
      <c r="AF5" s="296" t="s">
        <v>120</v>
      </c>
      <c r="AG5" s="296" t="s">
        <v>120</v>
      </c>
      <c r="AH5" s="296" t="s">
        <v>120</v>
      </c>
      <c r="AI5" s="296" t="s">
        <v>120</v>
      </c>
      <c r="AJ5" s="296" t="s">
        <v>120</v>
      </c>
      <c r="AK5" s="296" t="s">
        <v>120</v>
      </c>
      <c r="AL5" s="296" t="s">
        <v>120</v>
      </c>
      <c r="AM5" s="296" t="s">
        <v>120</v>
      </c>
      <c r="AN5" s="296" t="s">
        <v>120</v>
      </c>
      <c r="AO5" s="296" t="s">
        <v>120</v>
      </c>
    </row>
    <row r="6" spans="1:41" x14ac:dyDescent="0.2">
      <c r="A6" s="289"/>
      <c r="B6" s="968"/>
      <c r="C6" s="290" t="s">
        <v>120</v>
      </c>
      <c r="D6" s="291" t="s">
        <v>120</v>
      </c>
      <c r="E6" s="292" t="s">
        <v>120</v>
      </c>
      <c r="F6" s="293" t="s">
        <v>120</v>
      </c>
      <c r="G6" s="293">
        <v>2</v>
      </c>
      <c r="H6" s="294" t="s">
        <v>120</v>
      </c>
      <c r="I6" s="295" t="s">
        <v>120</v>
      </c>
      <c r="J6" s="295" t="s">
        <v>120</v>
      </c>
      <c r="K6" s="295" t="s">
        <v>120</v>
      </c>
      <c r="L6" s="296" t="s">
        <v>120</v>
      </c>
      <c r="M6" s="296" t="s">
        <v>120</v>
      </c>
      <c r="N6" s="296" t="s">
        <v>120</v>
      </c>
      <c r="O6" s="296" t="s">
        <v>120</v>
      </c>
      <c r="P6" s="296" t="s">
        <v>120</v>
      </c>
      <c r="Q6" s="296" t="s">
        <v>120</v>
      </c>
      <c r="R6" s="296" t="s">
        <v>120</v>
      </c>
      <c r="S6" s="296" t="s">
        <v>120</v>
      </c>
      <c r="T6" s="296" t="s">
        <v>120</v>
      </c>
      <c r="U6" s="296" t="s">
        <v>120</v>
      </c>
      <c r="V6" s="296" t="s">
        <v>120</v>
      </c>
      <c r="W6" s="296" t="s">
        <v>120</v>
      </c>
      <c r="X6" s="296" t="s">
        <v>120</v>
      </c>
      <c r="Y6" s="296" t="s">
        <v>120</v>
      </c>
      <c r="Z6" s="296" t="s">
        <v>120</v>
      </c>
      <c r="AA6" s="296" t="s">
        <v>120</v>
      </c>
      <c r="AB6" s="296" t="s">
        <v>120</v>
      </c>
      <c r="AC6" s="296" t="s">
        <v>120</v>
      </c>
      <c r="AD6" s="296" t="s">
        <v>120</v>
      </c>
      <c r="AE6" s="296" t="s">
        <v>120</v>
      </c>
      <c r="AF6" s="296" t="s">
        <v>120</v>
      </c>
      <c r="AG6" s="296" t="s">
        <v>120</v>
      </c>
      <c r="AH6" s="296" t="s">
        <v>120</v>
      </c>
      <c r="AI6" s="296" t="s">
        <v>120</v>
      </c>
      <c r="AJ6" s="296" t="s">
        <v>120</v>
      </c>
      <c r="AK6" s="296" t="s">
        <v>120</v>
      </c>
      <c r="AL6" s="296" t="s">
        <v>120</v>
      </c>
      <c r="AM6" s="296" t="s">
        <v>120</v>
      </c>
      <c r="AN6" s="296" t="s">
        <v>120</v>
      </c>
      <c r="AO6" s="296" t="s">
        <v>120</v>
      </c>
    </row>
    <row r="7" spans="1:41" ht="15.75" thickBot="1" x14ac:dyDescent="0.25">
      <c r="A7" s="289"/>
      <c r="B7" s="968"/>
      <c r="C7" s="290" t="s">
        <v>120</v>
      </c>
      <c r="D7" s="297" t="s">
        <v>120</v>
      </c>
      <c r="E7" s="292" t="s">
        <v>120</v>
      </c>
      <c r="F7" s="293" t="s">
        <v>120</v>
      </c>
      <c r="G7" s="293">
        <v>2</v>
      </c>
      <c r="H7" s="294" t="s">
        <v>120</v>
      </c>
      <c r="I7" s="295" t="s">
        <v>120</v>
      </c>
      <c r="J7" s="295" t="s">
        <v>120</v>
      </c>
      <c r="K7" s="295" t="s">
        <v>120</v>
      </c>
      <c r="L7" s="296" t="s">
        <v>120</v>
      </c>
      <c r="M7" s="296" t="s">
        <v>120</v>
      </c>
      <c r="N7" s="296" t="s">
        <v>120</v>
      </c>
      <c r="O7" s="296" t="s">
        <v>120</v>
      </c>
      <c r="P7" s="296" t="s">
        <v>120</v>
      </c>
      <c r="Q7" s="296" t="s">
        <v>120</v>
      </c>
      <c r="R7" s="296" t="s">
        <v>120</v>
      </c>
      <c r="S7" s="296" t="s">
        <v>120</v>
      </c>
      <c r="T7" s="296" t="s">
        <v>120</v>
      </c>
      <c r="U7" s="296" t="s">
        <v>120</v>
      </c>
      <c r="V7" s="296" t="s">
        <v>120</v>
      </c>
      <c r="W7" s="296" t="s">
        <v>120</v>
      </c>
      <c r="X7" s="296" t="s">
        <v>120</v>
      </c>
      <c r="Y7" s="296" t="s">
        <v>120</v>
      </c>
      <c r="Z7" s="296" t="s">
        <v>120</v>
      </c>
      <c r="AA7" s="296" t="s">
        <v>120</v>
      </c>
      <c r="AB7" s="296" t="s">
        <v>120</v>
      </c>
      <c r="AC7" s="296" t="s">
        <v>120</v>
      </c>
      <c r="AD7" s="296" t="s">
        <v>120</v>
      </c>
      <c r="AE7" s="296" t="s">
        <v>120</v>
      </c>
      <c r="AF7" s="296" t="s">
        <v>120</v>
      </c>
      <c r="AG7" s="296" t="s">
        <v>120</v>
      </c>
      <c r="AH7" s="296" t="s">
        <v>120</v>
      </c>
      <c r="AI7" s="296" t="s">
        <v>120</v>
      </c>
      <c r="AJ7" s="296" t="s">
        <v>120</v>
      </c>
      <c r="AK7" s="296" t="s">
        <v>120</v>
      </c>
      <c r="AL7" s="296" t="s">
        <v>120</v>
      </c>
      <c r="AM7" s="296" t="s">
        <v>120</v>
      </c>
      <c r="AN7" s="296" t="s">
        <v>120</v>
      </c>
      <c r="AO7" s="296" t="s">
        <v>120</v>
      </c>
    </row>
    <row r="8" spans="1:41" x14ac:dyDescent="0.2">
      <c r="A8" s="175"/>
      <c r="B8" s="968"/>
      <c r="C8" s="286" t="s">
        <v>632</v>
      </c>
      <c r="D8" s="413" t="s">
        <v>633</v>
      </c>
      <c r="E8" s="287" t="s">
        <v>634</v>
      </c>
      <c r="F8" s="288" t="s">
        <v>72</v>
      </c>
      <c r="G8" s="288">
        <v>2</v>
      </c>
      <c r="H8" s="414">
        <f>'2. BL Supply'!H7+'6. Preferred (Scenario Yr)'!H11</f>
        <v>0</v>
      </c>
      <c r="I8" s="423">
        <f>'2. BL Supply'!I7+'6. Preferred (Scenario Yr)'!I11</f>
        <v>0.13460363494167882</v>
      </c>
      <c r="J8" s="423">
        <f>'2. BL Supply'!J7+'6. Preferred (Scenario Yr)'!J11</f>
        <v>0.13611746964542559</v>
      </c>
      <c r="K8" s="423">
        <f>'2. BL Supply'!K7+'6. Preferred (Scenario Yr)'!K11</f>
        <v>0.14096092263714316</v>
      </c>
      <c r="L8" s="415">
        <f>'2. BL Supply'!L7+'6. Preferred (Scenario Yr)'!L11</f>
        <v>0.11665664988571661</v>
      </c>
      <c r="M8" s="415">
        <f>'2. BL Supply'!M7+'6. Preferred (Scenario Yr)'!M11</f>
        <v>8.4574181292579556E-2</v>
      </c>
      <c r="N8" s="415">
        <f>'2. BL Supply'!N7+'6. Preferred (Scenario Yr)'!N11</f>
        <v>5.1527863496137541E-2</v>
      </c>
      <c r="O8" s="415">
        <f>'2. BL Supply'!O7+'6. Preferred (Scenario Yr)'!O11</f>
        <v>1.7659928824811655E-2</v>
      </c>
      <c r="P8" s="415">
        <f>'2. BL Supply'!P7+'6. Preferred (Scenario Yr)'!P11</f>
        <v>0</v>
      </c>
      <c r="Q8" s="415">
        <f>'2. BL Supply'!Q7+'6. Preferred (Scenario Yr)'!Q11</f>
        <v>0</v>
      </c>
      <c r="R8" s="415">
        <f>'2. BL Supply'!R7+'6. Preferred (Scenario Yr)'!R11</f>
        <v>0</v>
      </c>
      <c r="S8" s="415">
        <f>'2. BL Supply'!S7+'6. Preferred (Scenario Yr)'!S11</f>
        <v>0</v>
      </c>
      <c r="T8" s="415">
        <f>'2. BL Supply'!T7+'6. Preferred (Scenario Yr)'!T11</f>
        <v>0</v>
      </c>
      <c r="U8" s="415">
        <f>'2. BL Supply'!U7+'6. Preferred (Scenario Yr)'!U11</f>
        <v>0</v>
      </c>
      <c r="V8" s="415">
        <f>'2. BL Supply'!V7+'6. Preferred (Scenario Yr)'!V11</f>
        <v>0</v>
      </c>
      <c r="W8" s="415">
        <f>'2. BL Supply'!W7+'6. Preferred (Scenario Yr)'!W11</f>
        <v>0</v>
      </c>
      <c r="X8" s="415">
        <f>'2. BL Supply'!X7+'6. Preferred (Scenario Yr)'!X11</f>
        <v>0</v>
      </c>
      <c r="Y8" s="415">
        <f>'2. BL Supply'!Y7+'6. Preferred (Scenario Yr)'!Y11</f>
        <v>0</v>
      </c>
      <c r="Z8" s="415">
        <f>'2. BL Supply'!Z7+'6. Preferred (Scenario Yr)'!Z11</f>
        <v>0</v>
      </c>
      <c r="AA8" s="415">
        <f>'2. BL Supply'!AA7+'6. Preferred (Scenario Yr)'!AA11</f>
        <v>0</v>
      </c>
      <c r="AB8" s="415">
        <f>'2. BL Supply'!AB7+'6. Preferred (Scenario Yr)'!AB11</f>
        <v>0</v>
      </c>
      <c r="AC8" s="415">
        <f>'2. BL Supply'!AC7+'6. Preferred (Scenario Yr)'!AC11</f>
        <v>0</v>
      </c>
      <c r="AD8" s="415">
        <f>'2. BL Supply'!AD7+'6. Preferred (Scenario Yr)'!AD11</f>
        <v>0</v>
      </c>
      <c r="AE8" s="415">
        <f>'2. BL Supply'!AE7+'6. Preferred (Scenario Yr)'!AE11</f>
        <v>0</v>
      </c>
      <c r="AF8" s="415">
        <f>'2. BL Supply'!AF7+'6. Preferred (Scenario Yr)'!AF11</f>
        <v>0</v>
      </c>
      <c r="AG8" s="415">
        <f>'2. BL Supply'!AG7+'6. Preferred (Scenario Yr)'!AG11</f>
        <v>0</v>
      </c>
      <c r="AH8" s="415">
        <f>'2. BL Supply'!AH7+'6. Preferred (Scenario Yr)'!AH11</f>
        <v>0</v>
      </c>
      <c r="AI8" s="415">
        <f>'2. BL Supply'!AI7+'6. Preferred (Scenario Yr)'!AI11</f>
        <v>0</v>
      </c>
      <c r="AJ8" s="415">
        <f>'2. BL Supply'!AJ7+'6. Preferred (Scenario Yr)'!AJ11</f>
        <v>0</v>
      </c>
      <c r="AK8" s="415">
        <f>'2. BL Supply'!AK7+'6. Preferred (Scenario Yr)'!AK11</f>
        <v>0</v>
      </c>
      <c r="AL8" s="415">
        <f>'2. BL Supply'!AL7+'6. Preferred (Scenario Yr)'!AL11</f>
        <v>0</v>
      </c>
      <c r="AM8" s="415">
        <f>'2. BL Supply'!AM7+'6. Preferred (Scenario Yr)'!AM11</f>
        <v>0</v>
      </c>
      <c r="AN8" s="415">
        <f>'2. BL Supply'!AN7+'6. Preferred (Scenario Yr)'!AN11</f>
        <v>0</v>
      </c>
      <c r="AO8" s="415">
        <f>'2. BL Supply'!AO7+'6. Preferred (Scenario Yr)'!AO11</f>
        <v>0</v>
      </c>
    </row>
    <row r="9" spans="1:41" x14ac:dyDescent="0.2">
      <c r="A9" s="289"/>
      <c r="B9" s="968"/>
      <c r="C9" s="290" t="s">
        <v>120</v>
      </c>
      <c r="D9" s="291" t="s">
        <v>120</v>
      </c>
      <c r="E9" s="298" t="s">
        <v>120</v>
      </c>
      <c r="F9" s="299" t="s">
        <v>120</v>
      </c>
      <c r="G9" s="299">
        <v>2</v>
      </c>
      <c r="H9" s="294" t="s">
        <v>120</v>
      </c>
      <c r="I9" s="295" t="s">
        <v>120</v>
      </c>
      <c r="J9" s="295" t="s">
        <v>120</v>
      </c>
      <c r="K9" s="295" t="s">
        <v>120</v>
      </c>
      <c r="L9" s="296" t="s">
        <v>120</v>
      </c>
      <c r="M9" s="296" t="s">
        <v>120</v>
      </c>
      <c r="N9" s="296" t="s">
        <v>120</v>
      </c>
      <c r="O9" s="296" t="s">
        <v>120</v>
      </c>
      <c r="P9" s="296" t="s">
        <v>120</v>
      </c>
      <c r="Q9" s="296" t="s">
        <v>120</v>
      </c>
      <c r="R9" s="296" t="s">
        <v>120</v>
      </c>
      <c r="S9" s="296" t="s">
        <v>120</v>
      </c>
      <c r="T9" s="296" t="s">
        <v>120</v>
      </c>
      <c r="U9" s="296" t="s">
        <v>120</v>
      </c>
      <c r="V9" s="296" t="s">
        <v>120</v>
      </c>
      <c r="W9" s="296" t="s">
        <v>120</v>
      </c>
      <c r="X9" s="296" t="s">
        <v>120</v>
      </c>
      <c r="Y9" s="296" t="s">
        <v>120</v>
      </c>
      <c r="Z9" s="296" t="s">
        <v>120</v>
      </c>
      <c r="AA9" s="296" t="s">
        <v>120</v>
      </c>
      <c r="AB9" s="296" t="s">
        <v>120</v>
      </c>
      <c r="AC9" s="296" t="s">
        <v>120</v>
      </c>
      <c r="AD9" s="296" t="s">
        <v>120</v>
      </c>
      <c r="AE9" s="296" t="s">
        <v>120</v>
      </c>
      <c r="AF9" s="296" t="s">
        <v>120</v>
      </c>
      <c r="AG9" s="296" t="s">
        <v>120</v>
      </c>
      <c r="AH9" s="296" t="s">
        <v>120</v>
      </c>
      <c r="AI9" s="296" t="s">
        <v>120</v>
      </c>
      <c r="AJ9" s="296" t="s">
        <v>120</v>
      </c>
      <c r="AK9" s="296" t="s">
        <v>120</v>
      </c>
      <c r="AL9" s="296" t="s">
        <v>120</v>
      </c>
      <c r="AM9" s="296" t="s">
        <v>120</v>
      </c>
      <c r="AN9" s="296" t="s">
        <v>120</v>
      </c>
      <c r="AO9" s="296" t="s">
        <v>120</v>
      </c>
    </row>
    <row r="10" spans="1:41" x14ac:dyDescent="0.2">
      <c r="A10" s="289"/>
      <c r="B10" s="968"/>
      <c r="C10" s="290" t="s">
        <v>120</v>
      </c>
      <c r="D10" s="297" t="s">
        <v>120</v>
      </c>
      <c r="E10" s="300" t="s">
        <v>120</v>
      </c>
      <c r="F10" s="301" t="s">
        <v>120</v>
      </c>
      <c r="G10" s="299">
        <v>2</v>
      </c>
      <c r="H10" s="294" t="s">
        <v>120</v>
      </c>
      <c r="I10" s="295" t="s">
        <v>120</v>
      </c>
      <c r="J10" s="295" t="s">
        <v>120</v>
      </c>
      <c r="K10" s="295" t="s">
        <v>120</v>
      </c>
      <c r="L10" s="296" t="s">
        <v>120</v>
      </c>
      <c r="M10" s="296" t="s">
        <v>120</v>
      </c>
      <c r="N10" s="296" t="s">
        <v>120</v>
      </c>
      <c r="O10" s="296" t="s">
        <v>120</v>
      </c>
      <c r="P10" s="296" t="s">
        <v>120</v>
      </c>
      <c r="Q10" s="296" t="s">
        <v>120</v>
      </c>
      <c r="R10" s="296" t="s">
        <v>120</v>
      </c>
      <c r="S10" s="296" t="s">
        <v>120</v>
      </c>
      <c r="T10" s="296" t="s">
        <v>120</v>
      </c>
      <c r="U10" s="296" t="s">
        <v>120</v>
      </c>
      <c r="V10" s="296" t="s">
        <v>120</v>
      </c>
      <c r="W10" s="296" t="s">
        <v>120</v>
      </c>
      <c r="X10" s="296" t="s">
        <v>120</v>
      </c>
      <c r="Y10" s="296" t="s">
        <v>120</v>
      </c>
      <c r="Z10" s="296" t="s">
        <v>120</v>
      </c>
      <c r="AA10" s="296" t="s">
        <v>120</v>
      </c>
      <c r="AB10" s="296" t="s">
        <v>120</v>
      </c>
      <c r="AC10" s="296" t="s">
        <v>120</v>
      </c>
      <c r="AD10" s="296" t="s">
        <v>120</v>
      </c>
      <c r="AE10" s="296" t="s">
        <v>120</v>
      </c>
      <c r="AF10" s="296" t="s">
        <v>120</v>
      </c>
      <c r="AG10" s="296" t="s">
        <v>120</v>
      </c>
      <c r="AH10" s="296" t="s">
        <v>120</v>
      </c>
      <c r="AI10" s="296" t="s">
        <v>120</v>
      </c>
      <c r="AJ10" s="296" t="s">
        <v>120</v>
      </c>
      <c r="AK10" s="296" t="s">
        <v>120</v>
      </c>
      <c r="AL10" s="296" t="s">
        <v>120</v>
      </c>
      <c r="AM10" s="296" t="s">
        <v>120</v>
      </c>
      <c r="AN10" s="296" t="s">
        <v>120</v>
      </c>
      <c r="AO10" s="296" t="s">
        <v>120</v>
      </c>
    </row>
    <row r="11" spans="1:41" x14ac:dyDescent="0.2">
      <c r="A11" s="289"/>
      <c r="B11" s="968"/>
      <c r="C11" s="290" t="s">
        <v>120</v>
      </c>
      <c r="D11" s="297" t="s">
        <v>120</v>
      </c>
      <c r="E11" s="300" t="s">
        <v>120</v>
      </c>
      <c r="F11" s="301" t="s">
        <v>120</v>
      </c>
      <c r="G11" s="299">
        <v>2</v>
      </c>
      <c r="H11" s="294" t="s">
        <v>120</v>
      </c>
      <c r="I11" s="295" t="s">
        <v>120</v>
      </c>
      <c r="J11" s="295" t="s">
        <v>120</v>
      </c>
      <c r="K11" s="295" t="s">
        <v>120</v>
      </c>
      <c r="L11" s="296" t="s">
        <v>120</v>
      </c>
      <c r="M11" s="296" t="s">
        <v>120</v>
      </c>
      <c r="N11" s="296" t="s">
        <v>120</v>
      </c>
      <c r="O11" s="296" t="s">
        <v>120</v>
      </c>
      <c r="P11" s="296" t="s">
        <v>120</v>
      </c>
      <c r="Q11" s="296" t="s">
        <v>120</v>
      </c>
      <c r="R11" s="296" t="s">
        <v>120</v>
      </c>
      <c r="S11" s="296" t="s">
        <v>120</v>
      </c>
      <c r="T11" s="296" t="s">
        <v>120</v>
      </c>
      <c r="U11" s="296" t="s">
        <v>120</v>
      </c>
      <c r="V11" s="296" t="s">
        <v>120</v>
      </c>
      <c r="W11" s="296" t="s">
        <v>120</v>
      </c>
      <c r="X11" s="296" t="s">
        <v>120</v>
      </c>
      <c r="Y11" s="296" t="s">
        <v>120</v>
      </c>
      <c r="Z11" s="296" t="s">
        <v>120</v>
      </c>
      <c r="AA11" s="296" t="s">
        <v>120</v>
      </c>
      <c r="AB11" s="296" t="s">
        <v>120</v>
      </c>
      <c r="AC11" s="296" t="s">
        <v>120</v>
      </c>
      <c r="AD11" s="296" t="s">
        <v>120</v>
      </c>
      <c r="AE11" s="296" t="s">
        <v>120</v>
      </c>
      <c r="AF11" s="296" t="s">
        <v>120</v>
      </c>
      <c r="AG11" s="296" t="s">
        <v>120</v>
      </c>
      <c r="AH11" s="296" t="s">
        <v>120</v>
      </c>
      <c r="AI11" s="296" t="s">
        <v>120</v>
      </c>
      <c r="AJ11" s="296" t="s">
        <v>120</v>
      </c>
      <c r="AK11" s="296" t="s">
        <v>120</v>
      </c>
      <c r="AL11" s="296" t="s">
        <v>120</v>
      </c>
      <c r="AM11" s="296" t="s">
        <v>120</v>
      </c>
      <c r="AN11" s="296" t="s">
        <v>120</v>
      </c>
      <c r="AO11" s="296" t="s">
        <v>120</v>
      </c>
    </row>
    <row r="12" spans="1:41" ht="15.75" thickBot="1" x14ac:dyDescent="0.25">
      <c r="A12" s="289"/>
      <c r="B12" s="969"/>
      <c r="C12" s="302" t="s">
        <v>120</v>
      </c>
      <c r="D12" s="303" t="s">
        <v>120</v>
      </c>
      <c r="E12" s="304" t="s">
        <v>120</v>
      </c>
      <c r="F12" s="305" t="s">
        <v>120</v>
      </c>
      <c r="G12" s="305">
        <v>2</v>
      </c>
      <c r="H12" s="306" t="s">
        <v>120</v>
      </c>
      <c r="I12" s="307" t="s">
        <v>120</v>
      </c>
      <c r="J12" s="307" t="s">
        <v>120</v>
      </c>
      <c r="K12" s="307" t="s">
        <v>120</v>
      </c>
      <c r="L12" s="308" t="s">
        <v>120</v>
      </c>
      <c r="M12" s="308" t="s">
        <v>120</v>
      </c>
      <c r="N12" s="308" t="s">
        <v>120</v>
      </c>
      <c r="O12" s="308" t="s">
        <v>120</v>
      </c>
      <c r="P12" s="308" t="s">
        <v>120</v>
      </c>
      <c r="Q12" s="308" t="s">
        <v>120</v>
      </c>
      <c r="R12" s="308" t="s">
        <v>120</v>
      </c>
      <c r="S12" s="308" t="s">
        <v>120</v>
      </c>
      <c r="T12" s="308" t="s">
        <v>120</v>
      </c>
      <c r="U12" s="308" t="s">
        <v>120</v>
      </c>
      <c r="V12" s="308" t="s">
        <v>120</v>
      </c>
      <c r="W12" s="308" t="s">
        <v>120</v>
      </c>
      <c r="X12" s="308" t="s">
        <v>120</v>
      </c>
      <c r="Y12" s="308" t="s">
        <v>120</v>
      </c>
      <c r="Z12" s="308" t="s">
        <v>120</v>
      </c>
      <c r="AA12" s="308" t="s">
        <v>120</v>
      </c>
      <c r="AB12" s="308" t="s">
        <v>120</v>
      </c>
      <c r="AC12" s="308" t="s">
        <v>120</v>
      </c>
      <c r="AD12" s="308" t="s">
        <v>120</v>
      </c>
      <c r="AE12" s="308" t="s">
        <v>120</v>
      </c>
      <c r="AF12" s="308" t="s">
        <v>120</v>
      </c>
      <c r="AG12" s="308" t="s">
        <v>120</v>
      </c>
      <c r="AH12" s="308" t="s">
        <v>120</v>
      </c>
      <c r="AI12" s="308" t="s">
        <v>120</v>
      </c>
      <c r="AJ12" s="308" t="s">
        <v>120</v>
      </c>
      <c r="AK12" s="308" t="s">
        <v>120</v>
      </c>
      <c r="AL12" s="308" t="s">
        <v>120</v>
      </c>
      <c r="AM12" s="308" t="s">
        <v>120</v>
      </c>
      <c r="AN12" s="308" t="s">
        <v>120</v>
      </c>
      <c r="AO12" s="308" t="s">
        <v>120</v>
      </c>
    </row>
    <row r="13" spans="1:41" x14ac:dyDescent="0.2">
      <c r="A13" s="175"/>
      <c r="B13" s="983" t="s">
        <v>635</v>
      </c>
      <c r="C13" s="286" t="s">
        <v>636</v>
      </c>
      <c r="D13" s="413" t="s">
        <v>637</v>
      </c>
      <c r="E13" s="287" t="s">
        <v>638</v>
      </c>
      <c r="F13" s="288" t="s">
        <v>72</v>
      </c>
      <c r="G13" s="288">
        <v>2</v>
      </c>
      <c r="H13" s="414">
        <f>'2. BL Supply'!H10+'6. Preferred (Scenario Yr)'!H17</f>
        <v>0</v>
      </c>
      <c r="I13" s="423">
        <f>'2. BL Supply'!I10+'6. Preferred (Scenario Yr)'!I17</f>
        <v>0</v>
      </c>
      <c r="J13" s="423">
        <f>'2. BL Supply'!J10+'6. Preferred (Scenario Yr)'!J17</f>
        <v>0</v>
      </c>
      <c r="K13" s="423">
        <f>'2. BL Supply'!K10+'6. Preferred (Scenario Yr)'!K17</f>
        <v>0</v>
      </c>
      <c r="L13" s="415">
        <f>'2. BL Supply'!L10+'6. Preferred (Scenario Yr)'!L17</f>
        <v>0</v>
      </c>
      <c r="M13" s="415">
        <f>'2. BL Supply'!M10+'6. Preferred (Scenario Yr)'!M17</f>
        <v>0</v>
      </c>
      <c r="N13" s="415">
        <f>'2. BL Supply'!N10+'6. Preferred (Scenario Yr)'!N17</f>
        <v>0</v>
      </c>
      <c r="O13" s="415">
        <f>'2. BL Supply'!O10+'6. Preferred (Scenario Yr)'!O17</f>
        <v>0</v>
      </c>
      <c r="P13" s="415">
        <f>'2. BL Supply'!P10+'6. Preferred (Scenario Yr)'!P17</f>
        <v>0</v>
      </c>
      <c r="Q13" s="415">
        <f>'2. BL Supply'!Q10+'6. Preferred (Scenario Yr)'!Q17</f>
        <v>0</v>
      </c>
      <c r="R13" s="415">
        <f>'2. BL Supply'!R10+'6. Preferred (Scenario Yr)'!R17</f>
        <v>0</v>
      </c>
      <c r="S13" s="415">
        <f>'2. BL Supply'!S10+'6. Preferred (Scenario Yr)'!S17</f>
        <v>0</v>
      </c>
      <c r="T13" s="415">
        <f>'2. BL Supply'!T10+'6. Preferred (Scenario Yr)'!T17</f>
        <v>0</v>
      </c>
      <c r="U13" s="415">
        <f>'2. BL Supply'!U10+'6. Preferred (Scenario Yr)'!U17</f>
        <v>0</v>
      </c>
      <c r="V13" s="415">
        <f>'2. BL Supply'!V10+'6. Preferred (Scenario Yr)'!V17</f>
        <v>0</v>
      </c>
      <c r="W13" s="415">
        <f>'2. BL Supply'!W10+'6. Preferred (Scenario Yr)'!W17</f>
        <v>0</v>
      </c>
      <c r="X13" s="415">
        <f>'2. BL Supply'!X10+'6. Preferred (Scenario Yr)'!X17</f>
        <v>0</v>
      </c>
      <c r="Y13" s="415">
        <f>'2. BL Supply'!Y10+'6. Preferred (Scenario Yr)'!Y17</f>
        <v>0</v>
      </c>
      <c r="Z13" s="415">
        <f>'2. BL Supply'!Z10+'6. Preferred (Scenario Yr)'!Z17</f>
        <v>0</v>
      </c>
      <c r="AA13" s="415">
        <f>'2. BL Supply'!AA10+'6. Preferred (Scenario Yr)'!AA17</f>
        <v>0</v>
      </c>
      <c r="AB13" s="415">
        <f>'2. BL Supply'!AB10+'6. Preferred (Scenario Yr)'!AB17</f>
        <v>0</v>
      </c>
      <c r="AC13" s="415">
        <f>'2. BL Supply'!AC10+'6. Preferred (Scenario Yr)'!AC17</f>
        <v>0</v>
      </c>
      <c r="AD13" s="415">
        <f>'2. BL Supply'!AD10+'6. Preferred (Scenario Yr)'!AD17</f>
        <v>0</v>
      </c>
      <c r="AE13" s="415">
        <f>'2. BL Supply'!AE10+'6. Preferred (Scenario Yr)'!AE17</f>
        <v>0</v>
      </c>
      <c r="AF13" s="415">
        <f>'2. BL Supply'!AF10+'6. Preferred (Scenario Yr)'!AF17</f>
        <v>0</v>
      </c>
      <c r="AG13" s="415">
        <f>'2. BL Supply'!AG10+'6. Preferred (Scenario Yr)'!AG17</f>
        <v>0</v>
      </c>
      <c r="AH13" s="415">
        <f>'2. BL Supply'!AH10+'6. Preferred (Scenario Yr)'!AH17</f>
        <v>0</v>
      </c>
      <c r="AI13" s="415">
        <f>'2. BL Supply'!AI10+'6. Preferred (Scenario Yr)'!AI17</f>
        <v>0</v>
      </c>
      <c r="AJ13" s="415">
        <f>'2. BL Supply'!AJ10+'6. Preferred (Scenario Yr)'!AJ17</f>
        <v>0</v>
      </c>
      <c r="AK13" s="415">
        <f>'2. BL Supply'!AK10+'6. Preferred (Scenario Yr)'!AK17</f>
        <v>0</v>
      </c>
      <c r="AL13" s="415">
        <f>'2. BL Supply'!AL10+'6. Preferred (Scenario Yr)'!AL17</f>
        <v>0</v>
      </c>
      <c r="AM13" s="415">
        <f>'2. BL Supply'!AM10+'6. Preferred (Scenario Yr)'!AM17</f>
        <v>0</v>
      </c>
      <c r="AN13" s="415">
        <f>'2. BL Supply'!AN10+'6. Preferred (Scenario Yr)'!AN17</f>
        <v>0</v>
      </c>
      <c r="AO13" s="415">
        <f>'2. BL Supply'!AO10+'6. Preferred (Scenario Yr)'!AO17</f>
        <v>0</v>
      </c>
    </row>
    <row r="14" spans="1:41" x14ac:dyDescent="0.2">
      <c r="A14" s="289"/>
      <c r="B14" s="984"/>
      <c r="C14" s="290" t="s">
        <v>120</v>
      </c>
      <c r="D14" s="297" t="s">
        <v>120</v>
      </c>
      <c r="E14" s="292" t="s">
        <v>120</v>
      </c>
      <c r="F14" s="293" t="s">
        <v>120</v>
      </c>
      <c r="G14" s="293">
        <v>2</v>
      </c>
      <c r="H14" s="294" t="s">
        <v>120</v>
      </c>
      <c r="I14" s="295" t="s">
        <v>120</v>
      </c>
      <c r="J14" s="295" t="s">
        <v>120</v>
      </c>
      <c r="K14" s="295" t="s">
        <v>120</v>
      </c>
      <c r="L14" s="296" t="s">
        <v>120</v>
      </c>
      <c r="M14" s="296" t="s">
        <v>120</v>
      </c>
      <c r="N14" s="296" t="s">
        <v>120</v>
      </c>
      <c r="O14" s="296" t="s">
        <v>120</v>
      </c>
      <c r="P14" s="296" t="s">
        <v>120</v>
      </c>
      <c r="Q14" s="296" t="s">
        <v>120</v>
      </c>
      <c r="R14" s="296" t="s">
        <v>120</v>
      </c>
      <c r="S14" s="296" t="s">
        <v>120</v>
      </c>
      <c r="T14" s="296" t="s">
        <v>120</v>
      </c>
      <c r="U14" s="296" t="s">
        <v>120</v>
      </c>
      <c r="V14" s="296" t="s">
        <v>120</v>
      </c>
      <c r="W14" s="296" t="s">
        <v>120</v>
      </c>
      <c r="X14" s="296" t="s">
        <v>120</v>
      </c>
      <c r="Y14" s="296" t="s">
        <v>120</v>
      </c>
      <c r="Z14" s="296" t="s">
        <v>120</v>
      </c>
      <c r="AA14" s="296" t="s">
        <v>120</v>
      </c>
      <c r="AB14" s="296" t="s">
        <v>120</v>
      </c>
      <c r="AC14" s="296" t="s">
        <v>120</v>
      </c>
      <c r="AD14" s="296" t="s">
        <v>120</v>
      </c>
      <c r="AE14" s="296" t="s">
        <v>120</v>
      </c>
      <c r="AF14" s="296" t="s">
        <v>120</v>
      </c>
      <c r="AG14" s="296" t="s">
        <v>120</v>
      </c>
      <c r="AH14" s="296" t="s">
        <v>120</v>
      </c>
      <c r="AI14" s="296" t="s">
        <v>120</v>
      </c>
      <c r="AJ14" s="296" t="s">
        <v>120</v>
      </c>
      <c r="AK14" s="296" t="s">
        <v>120</v>
      </c>
      <c r="AL14" s="296" t="s">
        <v>120</v>
      </c>
      <c r="AM14" s="296" t="s">
        <v>120</v>
      </c>
      <c r="AN14" s="296" t="s">
        <v>120</v>
      </c>
      <c r="AO14" s="296" t="s">
        <v>120</v>
      </c>
    </row>
    <row r="15" spans="1:41" x14ac:dyDescent="0.2">
      <c r="A15" s="289"/>
      <c r="B15" s="984"/>
      <c r="C15" s="290" t="s">
        <v>120</v>
      </c>
      <c r="D15" s="297" t="s">
        <v>120</v>
      </c>
      <c r="E15" s="292" t="s">
        <v>120</v>
      </c>
      <c r="F15" s="293" t="s">
        <v>120</v>
      </c>
      <c r="G15" s="293">
        <v>2</v>
      </c>
      <c r="H15" s="294" t="s">
        <v>120</v>
      </c>
      <c r="I15" s="295" t="s">
        <v>120</v>
      </c>
      <c r="J15" s="295" t="s">
        <v>120</v>
      </c>
      <c r="K15" s="295" t="s">
        <v>120</v>
      </c>
      <c r="L15" s="296" t="s">
        <v>120</v>
      </c>
      <c r="M15" s="296" t="s">
        <v>120</v>
      </c>
      <c r="N15" s="296" t="s">
        <v>120</v>
      </c>
      <c r="O15" s="296" t="s">
        <v>120</v>
      </c>
      <c r="P15" s="296" t="s">
        <v>120</v>
      </c>
      <c r="Q15" s="296" t="s">
        <v>120</v>
      </c>
      <c r="R15" s="296" t="s">
        <v>120</v>
      </c>
      <c r="S15" s="296" t="s">
        <v>120</v>
      </c>
      <c r="T15" s="296" t="s">
        <v>120</v>
      </c>
      <c r="U15" s="296" t="s">
        <v>120</v>
      </c>
      <c r="V15" s="296" t="s">
        <v>120</v>
      </c>
      <c r="W15" s="296" t="s">
        <v>120</v>
      </c>
      <c r="X15" s="296" t="s">
        <v>120</v>
      </c>
      <c r="Y15" s="296" t="s">
        <v>120</v>
      </c>
      <c r="Z15" s="296" t="s">
        <v>120</v>
      </c>
      <c r="AA15" s="296" t="s">
        <v>120</v>
      </c>
      <c r="AB15" s="296" t="s">
        <v>120</v>
      </c>
      <c r="AC15" s="296" t="s">
        <v>120</v>
      </c>
      <c r="AD15" s="296" t="s">
        <v>120</v>
      </c>
      <c r="AE15" s="296" t="s">
        <v>120</v>
      </c>
      <c r="AF15" s="296" t="s">
        <v>120</v>
      </c>
      <c r="AG15" s="296" t="s">
        <v>120</v>
      </c>
      <c r="AH15" s="296" t="s">
        <v>120</v>
      </c>
      <c r="AI15" s="296" t="s">
        <v>120</v>
      </c>
      <c r="AJ15" s="296" t="s">
        <v>120</v>
      </c>
      <c r="AK15" s="296" t="s">
        <v>120</v>
      </c>
      <c r="AL15" s="296" t="s">
        <v>120</v>
      </c>
      <c r="AM15" s="296" t="s">
        <v>120</v>
      </c>
      <c r="AN15" s="296" t="s">
        <v>120</v>
      </c>
      <c r="AO15" s="296" t="s">
        <v>120</v>
      </c>
    </row>
    <row r="16" spans="1:41" ht="15.75" thickBot="1" x14ac:dyDescent="0.25">
      <c r="A16" s="289"/>
      <c r="B16" s="984"/>
      <c r="C16" s="290" t="s">
        <v>120</v>
      </c>
      <c r="D16" s="297" t="s">
        <v>120</v>
      </c>
      <c r="E16" s="292" t="s">
        <v>120</v>
      </c>
      <c r="F16" s="293" t="s">
        <v>120</v>
      </c>
      <c r="G16" s="293">
        <v>2</v>
      </c>
      <c r="H16" s="294" t="s">
        <v>120</v>
      </c>
      <c r="I16" s="295" t="s">
        <v>120</v>
      </c>
      <c r="J16" s="295" t="s">
        <v>120</v>
      </c>
      <c r="K16" s="295" t="s">
        <v>120</v>
      </c>
      <c r="L16" s="296" t="s">
        <v>120</v>
      </c>
      <c r="M16" s="296" t="s">
        <v>120</v>
      </c>
      <c r="N16" s="296" t="s">
        <v>120</v>
      </c>
      <c r="O16" s="296" t="s">
        <v>120</v>
      </c>
      <c r="P16" s="296" t="s">
        <v>120</v>
      </c>
      <c r="Q16" s="296" t="s">
        <v>120</v>
      </c>
      <c r="R16" s="296" t="s">
        <v>120</v>
      </c>
      <c r="S16" s="296" t="s">
        <v>120</v>
      </c>
      <c r="T16" s="296" t="s">
        <v>120</v>
      </c>
      <c r="U16" s="296" t="s">
        <v>120</v>
      </c>
      <c r="V16" s="296" t="s">
        <v>120</v>
      </c>
      <c r="W16" s="296" t="s">
        <v>120</v>
      </c>
      <c r="X16" s="296" t="s">
        <v>120</v>
      </c>
      <c r="Y16" s="296" t="s">
        <v>120</v>
      </c>
      <c r="Z16" s="296" t="s">
        <v>120</v>
      </c>
      <c r="AA16" s="296" t="s">
        <v>120</v>
      </c>
      <c r="AB16" s="296" t="s">
        <v>120</v>
      </c>
      <c r="AC16" s="296" t="s">
        <v>120</v>
      </c>
      <c r="AD16" s="296" t="s">
        <v>120</v>
      </c>
      <c r="AE16" s="296" t="s">
        <v>120</v>
      </c>
      <c r="AF16" s="296" t="s">
        <v>120</v>
      </c>
      <c r="AG16" s="296" t="s">
        <v>120</v>
      </c>
      <c r="AH16" s="296" t="s">
        <v>120</v>
      </c>
      <c r="AI16" s="296" t="s">
        <v>120</v>
      </c>
      <c r="AJ16" s="296" t="s">
        <v>120</v>
      </c>
      <c r="AK16" s="296" t="s">
        <v>120</v>
      </c>
      <c r="AL16" s="296" t="s">
        <v>120</v>
      </c>
      <c r="AM16" s="296" t="s">
        <v>120</v>
      </c>
      <c r="AN16" s="296" t="s">
        <v>120</v>
      </c>
      <c r="AO16" s="296" t="s">
        <v>120</v>
      </c>
    </row>
    <row r="17" spans="1:41" x14ac:dyDescent="0.2">
      <c r="A17" s="175"/>
      <c r="B17" s="984"/>
      <c r="C17" s="286" t="s">
        <v>639</v>
      </c>
      <c r="D17" s="419" t="s">
        <v>640</v>
      </c>
      <c r="E17" s="287" t="s">
        <v>641</v>
      </c>
      <c r="F17" s="288" t="s">
        <v>72</v>
      </c>
      <c r="G17" s="288">
        <v>2</v>
      </c>
      <c r="H17" s="414">
        <f>'2. BL Supply'!H14+'6. Preferred (Scenario Yr)'!H24</f>
        <v>0</v>
      </c>
      <c r="I17" s="423">
        <f>'2. BL Supply'!I14+'6. Preferred (Scenario Yr)'!I24</f>
        <v>0</v>
      </c>
      <c r="J17" s="423">
        <f>'2. BL Supply'!J14+'6. Preferred (Scenario Yr)'!J24</f>
        <v>0</v>
      </c>
      <c r="K17" s="423">
        <f>'2. BL Supply'!K14+'6. Preferred (Scenario Yr)'!K24</f>
        <v>0</v>
      </c>
      <c r="L17" s="415">
        <f>'2. BL Supply'!L14+'6. Preferred (Scenario Yr)'!L24</f>
        <v>0</v>
      </c>
      <c r="M17" s="415">
        <f>'2. BL Supply'!M14+'6. Preferred (Scenario Yr)'!M24</f>
        <v>0</v>
      </c>
      <c r="N17" s="415">
        <f>'2. BL Supply'!N14+'6. Preferred (Scenario Yr)'!N24</f>
        <v>0</v>
      </c>
      <c r="O17" s="415">
        <f>'2. BL Supply'!O14+'6. Preferred (Scenario Yr)'!O24</f>
        <v>0</v>
      </c>
      <c r="P17" s="415">
        <f>'2. BL Supply'!P14+'6. Preferred (Scenario Yr)'!P24</f>
        <v>0</v>
      </c>
      <c r="Q17" s="415">
        <f>'2. BL Supply'!Q14+'6. Preferred (Scenario Yr)'!Q24</f>
        <v>0</v>
      </c>
      <c r="R17" s="415">
        <f>'2. BL Supply'!R14+'6. Preferred (Scenario Yr)'!R24</f>
        <v>0</v>
      </c>
      <c r="S17" s="415">
        <f>'2. BL Supply'!S14+'6. Preferred (Scenario Yr)'!S24</f>
        <v>0</v>
      </c>
      <c r="T17" s="415">
        <f>'2. BL Supply'!T14+'6. Preferred (Scenario Yr)'!T24</f>
        <v>0</v>
      </c>
      <c r="U17" s="415">
        <f>'2. BL Supply'!U14+'6. Preferred (Scenario Yr)'!U24</f>
        <v>0</v>
      </c>
      <c r="V17" s="415">
        <f>'2. BL Supply'!V14+'6. Preferred (Scenario Yr)'!V24</f>
        <v>0</v>
      </c>
      <c r="W17" s="415">
        <f>'2. BL Supply'!W14+'6. Preferred (Scenario Yr)'!W24</f>
        <v>0</v>
      </c>
      <c r="X17" s="415">
        <f>'2. BL Supply'!X14+'6. Preferred (Scenario Yr)'!X24</f>
        <v>0</v>
      </c>
      <c r="Y17" s="415">
        <f>'2. BL Supply'!Y14+'6. Preferred (Scenario Yr)'!Y24</f>
        <v>0</v>
      </c>
      <c r="Z17" s="415">
        <f>'2. BL Supply'!Z14+'6. Preferred (Scenario Yr)'!Z24</f>
        <v>0</v>
      </c>
      <c r="AA17" s="415">
        <f>'2. BL Supply'!AA14+'6. Preferred (Scenario Yr)'!AA24</f>
        <v>0</v>
      </c>
      <c r="AB17" s="415">
        <f>'2. BL Supply'!AB14+'6. Preferred (Scenario Yr)'!AB24</f>
        <v>0</v>
      </c>
      <c r="AC17" s="415">
        <f>'2. BL Supply'!AC14+'6. Preferred (Scenario Yr)'!AC24</f>
        <v>0</v>
      </c>
      <c r="AD17" s="415">
        <f>'2. BL Supply'!AD14+'6. Preferred (Scenario Yr)'!AD24</f>
        <v>0</v>
      </c>
      <c r="AE17" s="415">
        <f>'2. BL Supply'!AE14+'6. Preferred (Scenario Yr)'!AE24</f>
        <v>0</v>
      </c>
      <c r="AF17" s="415">
        <f>'2. BL Supply'!AF14+'6. Preferred (Scenario Yr)'!AF24</f>
        <v>0</v>
      </c>
      <c r="AG17" s="415">
        <f>'2. BL Supply'!AG14+'6. Preferred (Scenario Yr)'!AG24</f>
        <v>0</v>
      </c>
      <c r="AH17" s="415">
        <f>'2. BL Supply'!AH14+'6. Preferred (Scenario Yr)'!AH24</f>
        <v>0</v>
      </c>
      <c r="AI17" s="415">
        <f>'2. BL Supply'!AI14+'6. Preferred (Scenario Yr)'!AI24</f>
        <v>0</v>
      </c>
      <c r="AJ17" s="415">
        <f>'2. BL Supply'!AJ14+'6. Preferred (Scenario Yr)'!AJ24</f>
        <v>0</v>
      </c>
      <c r="AK17" s="415">
        <f>'2. BL Supply'!AK14+'6. Preferred (Scenario Yr)'!AK24</f>
        <v>0</v>
      </c>
      <c r="AL17" s="415">
        <f>'2. BL Supply'!AL14+'6. Preferred (Scenario Yr)'!AL24</f>
        <v>0</v>
      </c>
      <c r="AM17" s="415">
        <f>'2. BL Supply'!AM14+'6. Preferred (Scenario Yr)'!AM24</f>
        <v>0</v>
      </c>
      <c r="AN17" s="415">
        <f>'2. BL Supply'!AN14+'6. Preferred (Scenario Yr)'!AN24</f>
        <v>0</v>
      </c>
      <c r="AO17" s="415">
        <f>'2. BL Supply'!AO14+'6. Preferred (Scenario Yr)'!AO24</f>
        <v>0</v>
      </c>
    </row>
    <row r="18" spans="1:41" x14ac:dyDescent="0.2">
      <c r="A18" s="289"/>
      <c r="B18" s="984"/>
      <c r="C18" s="290" t="s">
        <v>120</v>
      </c>
      <c r="D18" s="309" t="s">
        <v>120</v>
      </c>
      <c r="E18" s="298" t="s">
        <v>120</v>
      </c>
      <c r="F18" s="299" t="s">
        <v>120</v>
      </c>
      <c r="G18" s="299">
        <v>2</v>
      </c>
      <c r="H18" s="294" t="s">
        <v>120</v>
      </c>
      <c r="I18" s="295" t="s">
        <v>120</v>
      </c>
      <c r="J18" s="295" t="s">
        <v>120</v>
      </c>
      <c r="K18" s="295" t="s">
        <v>120</v>
      </c>
      <c r="L18" s="296" t="s">
        <v>642</v>
      </c>
      <c r="M18" s="296" t="s">
        <v>120</v>
      </c>
      <c r="N18" s="296" t="s">
        <v>120</v>
      </c>
      <c r="O18" s="296" t="s">
        <v>120</v>
      </c>
      <c r="P18" s="296" t="s">
        <v>120</v>
      </c>
      <c r="Q18" s="296" t="s">
        <v>120</v>
      </c>
      <c r="R18" s="296" t="s">
        <v>120</v>
      </c>
      <c r="S18" s="296" t="s">
        <v>120</v>
      </c>
      <c r="T18" s="296" t="s">
        <v>120</v>
      </c>
      <c r="U18" s="296" t="s">
        <v>120</v>
      </c>
      <c r="V18" s="296" t="s">
        <v>120</v>
      </c>
      <c r="W18" s="296" t="s">
        <v>120</v>
      </c>
      <c r="X18" s="296" t="s">
        <v>120</v>
      </c>
      <c r="Y18" s="296" t="s">
        <v>120</v>
      </c>
      <c r="Z18" s="296" t="s">
        <v>120</v>
      </c>
      <c r="AA18" s="296" t="s">
        <v>120</v>
      </c>
      <c r="AB18" s="296" t="s">
        <v>120</v>
      </c>
      <c r="AC18" s="296" t="s">
        <v>120</v>
      </c>
      <c r="AD18" s="296" t="s">
        <v>120</v>
      </c>
      <c r="AE18" s="296" t="s">
        <v>120</v>
      </c>
      <c r="AF18" s="296" t="s">
        <v>120</v>
      </c>
      <c r="AG18" s="296" t="s">
        <v>120</v>
      </c>
      <c r="AH18" s="296" t="s">
        <v>120</v>
      </c>
      <c r="AI18" s="296" t="s">
        <v>120</v>
      </c>
      <c r="AJ18" s="296" t="s">
        <v>120</v>
      </c>
      <c r="AK18" s="296" t="s">
        <v>120</v>
      </c>
      <c r="AL18" s="296" t="s">
        <v>120</v>
      </c>
      <c r="AM18" s="296" t="s">
        <v>120</v>
      </c>
      <c r="AN18" s="296" t="s">
        <v>120</v>
      </c>
      <c r="AO18" s="296" t="s">
        <v>120</v>
      </c>
    </row>
    <row r="19" spans="1:41" x14ac:dyDescent="0.2">
      <c r="A19" s="289"/>
      <c r="B19" s="984"/>
      <c r="C19" s="290" t="s">
        <v>120</v>
      </c>
      <c r="D19" s="309" t="s">
        <v>120</v>
      </c>
      <c r="E19" s="298" t="s">
        <v>120</v>
      </c>
      <c r="F19" s="299" t="s">
        <v>120</v>
      </c>
      <c r="G19" s="299">
        <v>2</v>
      </c>
      <c r="H19" s="294" t="s">
        <v>120</v>
      </c>
      <c r="I19" s="295" t="s">
        <v>120</v>
      </c>
      <c r="J19" s="295" t="s">
        <v>120</v>
      </c>
      <c r="K19" s="295" t="s">
        <v>120</v>
      </c>
      <c r="L19" s="296" t="s">
        <v>120</v>
      </c>
      <c r="M19" s="296" t="s">
        <v>120</v>
      </c>
      <c r="N19" s="296" t="s">
        <v>120</v>
      </c>
      <c r="O19" s="296" t="s">
        <v>120</v>
      </c>
      <c r="P19" s="296" t="s">
        <v>120</v>
      </c>
      <c r="Q19" s="296" t="s">
        <v>120</v>
      </c>
      <c r="R19" s="296" t="s">
        <v>120</v>
      </c>
      <c r="S19" s="296" t="s">
        <v>120</v>
      </c>
      <c r="T19" s="296" t="s">
        <v>120</v>
      </c>
      <c r="U19" s="296" t="s">
        <v>120</v>
      </c>
      <c r="V19" s="296" t="s">
        <v>120</v>
      </c>
      <c r="W19" s="296" t="s">
        <v>120</v>
      </c>
      <c r="X19" s="296" t="s">
        <v>120</v>
      </c>
      <c r="Y19" s="296" t="s">
        <v>120</v>
      </c>
      <c r="Z19" s="296" t="s">
        <v>120</v>
      </c>
      <c r="AA19" s="296" t="s">
        <v>120</v>
      </c>
      <c r="AB19" s="296" t="s">
        <v>120</v>
      </c>
      <c r="AC19" s="296" t="s">
        <v>120</v>
      </c>
      <c r="AD19" s="296" t="s">
        <v>120</v>
      </c>
      <c r="AE19" s="296" t="s">
        <v>120</v>
      </c>
      <c r="AF19" s="296" t="s">
        <v>120</v>
      </c>
      <c r="AG19" s="296" t="s">
        <v>120</v>
      </c>
      <c r="AH19" s="296" t="s">
        <v>120</v>
      </c>
      <c r="AI19" s="296" t="s">
        <v>120</v>
      </c>
      <c r="AJ19" s="296" t="s">
        <v>120</v>
      </c>
      <c r="AK19" s="296" t="s">
        <v>120</v>
      </c>
      <c r="AL19" s="296" t="s">
        <v>120</v>
      </c>
      <c r="AM19" s="296" t="s">
        <v>120</v>
      </c>
      <c r="AN19" s="296" t="s">
        <v>120</v>
      </c>
      <c r="AO19" s="296" t="s">
        <v>120</v>
      </c>
    </row>
    <row r="20" spans="1:41" ht="15.75" thickBot="1" x14ac:dyDescent="0.25">
      <c r="A20" s="289"/>
      <c r="B20" s="984"/>
      <c r="C20" s="290" t="s">
        <v>120</v>
      </c>
      <c r="D20" s="291" t="s">
        <v>120</v>
      </c>
      <c r="E20" s="310" t="s">
        <v>120</v>
      </c>
      <c r="F20" s="293" t="s">
        <v>120</v>
      </c>
      <c r="G20" s="293">
        <v>2</v>
      </c>
      <c r="H20" s="294" t="s">
        <v>120</v>
      </c>
      <c r="I20" s="295" t="s">
        <v>120</v>
      </c>
      <c r="J20" s="295" t="s">
        <v>120</v>
      </c>
      <c r="K20" s="295" t="s">
        <v>120</v>
      </c>
      <c r="L20" s="296" t="s">
        <v>120</v>
      </c>
      <c r="M20" s="296" t="s">
        <v>120</v>
      </c>
      <c r="N20" s="296" t="s">
        <v>120</v>
      </c>
      <c r="O20" s="296" t="s">
        <v>120</v>
      </c>
      <c r="P20" s="296" t="s">
        <v>120</v>
      </c>
      <c r="Q20" s="296" t="s">
        <v>120</v>
      </c>
      <c r="R20" s="296" t="s">
        <v>120</v>
      </c>
      <c r="S20" s="296" t="s">
        <v>120</v>
      </c>
      <c r="T20" s="296" t="s">
        <v>120</v>
      </c>
      <c r="U20" s="296" t="s">
        <v>120</v>
      </c>
      <c r="V20" s="296" t="s">
        <v>120</v>
      </c>
      <c r="W20" s="296" t="s">
        <v>120</v>
      </c>
      <c r="X20" s="296" t="s">
        <v>120</v>
      </c>
      <c r="Y20" s="296" t="s">
        <v>120</v>
      </c>
      <c r="Z20" s="296" t="s">
        <v>120</v>
      </c>
      <c r="AA20" s="296" t="s">
        <v>120</v>
      </c>
      <c r="AB20" s="296" t="s">
        <v>120</v>
      </c>
      <c r="AC20" s="296" t="s">
        <v>120</v>
      </c>
      <c r="AD20" s="296" t="s">
        <v>120</v>
      </c>
      <c r="AE20" s="296" t="s">
        <v>120</v>
      </c>
      <c r="AF20" s="296" t="s">
        <v>120</v>
      </c>
      <c r="AG20" s="296" t="s">
        <v>120</v>
      </c>
      <c r="AH20" s="296" t="s">
        <v>120</v>
      </c>
      <c r="AI20" s="296" t="s">
        <v>120</v>
      </c>
      <c r="AJ20" s="296" t="s">
        <v>120</v>
      </c>
      <c r="AK20" s="296" t="s">
        <v>120</v>
      </c>
      <c r="AL20" s="296" t="s">
        <v>120</v>
      </c>
      <c r="AM20" s="296" t="s">
        <v>120</v>
      </c>
      <c r="AN20" s="296" t="s">
        <v>120</v>
      </c>
      <c r="AO20" s="296" t="s">
        <v>120</v>
      </c>
    </row>
    <row r="21" spans="1:41" ht="25.5" x14ac:dyDescent="0.2">
      <c r="A21" s="175"/>
      <c r="B21" s="984"/>
      <c r="C21" s="286" t="s">
        <v>643</v>
      </c>
      <c r="D21" s="419" t="s">
        <v>644</v>
      </c>
      <c r="E21" s="855" t="s">
        <v>785</v>
      </c>
      <c r="F21" s="288"/>
      <c r="G21" s="288">
        <v>2</v>
      </c>
      <c r="H21" s="414">
        <f>'2. BL Supply'!H17+'2. BL Supply'!H18+'6. Preferred (Scenario Yr)'!H27+'6. Preferred (Scenario Yr)'!H5</f>
        <v>2.3570000000000002</v>
      </c>
      <c r="I21" s="423">
        <f>'2. BL Supply'!I17+'2. BL Supply'!I18+'6. Preferred (Scenario Yr)'!I27+'6. Preferred (Scenario Yr)'!I5</f>
        <v>2.3570000000000002</v>
      </c>
      <c r="J21" s="423">
        <f>'2. BL Supply'!J17+'2. BL Supply'!J18+'6. Preferred (Scenario Yr)'!J27+'6. Preferred (Scenario Yr)'!J5</f>
        <v>2.3570000000000002</v>
      </c>
      <c r="K21" s="423">
        <f>'2. BL Supply'!K17+'2. BL Supply'!K18+'6. Preferred (Scenario Yr)'!K27+'6. Preferred (Scenario Yr)'!K5</f>
        <v>2.3570000000000002</v>
      </c>
      <c r="L21" s="415">
        <f>'2. BL Supply'!L17+'2. BL Supply'!L18+'6. Preferred (Scenario Yr)'!L27+'6. Preferred (Scenario Yr)'!L5</f>
        <v>2.3570000000000002</v>
      </c>
      <c r="M21" s="415">
        <f>'2. BL Supply'!M17+'2. BL Supply'!M18+'6. Preferred (Scenario Yr)'!M27+'6. Preferred (Scenario Yr)'!M5</f>
        <v>2.3570000000000002</v>
      </c>
      <c r="N21" s="415">
        <f>'2. BL Supply'!N17+'2. BL Supply'!N18+'6. Preferred (Scenario Yr)'!N27+'6. Preferred (Scenario Yr)'!N5</f>
        <v>2.3570000000000002</v>
      </c>
      <c r="O21" s="415">
        <f>'2. BL Supply'!O17+'2. BL Supply'!O18+'6. Preferred (Scenario Yr)'!O27+'6. Preferred (Scenario Yr)'!O5</f>
        <v>2.3570000000000002</v>
      </c>
      <c r="P21" s="415">
        <f>'2. BL Supply'!P17+'2. BL Supply'!P18+'6. Preferred (Scenario Yr)'!P27+'6. Preferred (Scenario Yr)'!P5</f>
        <v>2.3570000000000002</v>
      </c>
      <c r="Q21" s="415">
        <f>'2. BL Supply'!Q17+'2. BL Supply'!Q18+'6. Preferred (Scenario Yr)'!Q27+'6. Preferred (Scenario Yr)'!Q5</f>
        <v>2.3570000000000002</v>
      </c>
      <c r="R21" s="415">
        <f>'2. BL Supply'!R17+'2. BL Supply'!R18+'6. Preferred (Scenario Yr)'!R27+'6. Preferred (Scenario Yr)'!R5</f>
        <v>2.3570000000000002</v>
      </c>
      <c r="S21" s="415">
        <f>'2. BL Supply'!S17+'2. BL Supply'!S18+'6. Preferred (Scenario Yr)'!S27+'6. Preferred (Scenario Yr)'!S5</f>
        <v>2.3570000000000002</v>
      </c>
      <c r="T21" s="415">
        <f>'2. BL Supply'!T17+'2. BL Supply'!T18+'6. Preferred (Scenario Yr)'!T27+'6. Preferred (Scenario Yr)'!T5</f>
        <v>2.3570000000000002</v>
      </c>
      <c r="U21" s="415">
        <f>'2. BL Supply'!U17+'2. BL Supply'!U18+'6. Preferred (Scenario Yr)'!U27+'6. Preferred (Scenario Yr)'!U5</f>
        <v>2.3570000000000002</v>
      </c>
      <c r="V21" s="415">
        <f>'2. BL Supply'!V17+'2. BL Supply'!V18+'6. Preferred (Scenario Yr)'!V27+'6. Preferred (Scenario Yr)'!V5</f>
        <v>2.3570000000000002</v>
      </c>
      <c r="W21" s="415">
        <f>'2. BL Supply'!W17+'2. BL Supply'!W18+'6. Preferred (Scenario Yr)'!W27+'6. Preferred (Scenario Yr)'!W5</f>
        <v>2.3570000000000002</v>
      </c>
      <c r="X21" s="415">
        <f>'2. BL Supply'!X17+'2. BL Supply'!X18+'6. Preferred (Scenario Yr)'!X27+'6. Preferred (Scenario Yr)'!X5</f>
        <v>2.3570000000000002</v>
      </c>
      <c r="Y21" s="415">
        <f>'2. BL Supply'!Y17+'2. BL Supply'!Y18+'6. Preferred (Scenario Yr)'!Y27+'6. Preferred (Scenario Yr)'!Y5</f>
        <v>2.3570000000000002</v>
      </c>
      <c r="Z21" s="415">
        <f>'2. BL Supply'!Z17+'2. BL Supply'!Z18+'6. Preferred (Scenario Yr)'!Z27+'6. Preferred (Scenario Yr)'!Z5</f>
        <v>2.3570000000000002</v>
      </c>
      <c r="AA21" s="415">
        <f>'2. BL Supply'!AA17+'2. BL Supply'!AA18+'6. Preferred (Scenario Yr)'!AA27+'6. Preferred (Scenario Yr)'!AA5</f>
        <v>2.3570000000000002</v>
      </c>
      <c r="AB21" s="415">
        <f>'2. BL Supply'!AB17+'2. BL Supply'!AB18+'6. Preferred (Scenario Yr)'!AB27+'6. Preferred (Scenario Yr)'!AB5</f>
        <v>2.3570000000000002</v>
      </c>
      <c r="AC21" s="415">
        <f>'2. BL Supply'!AC17+'2. BL Supply'!AC18+'6. Preferred (Scenario Yr)'!AC27+'6. Preferred (Scenario Yr)'!AC5</f>
        <v>2.3570000000000002</v>
      </c>
      <c r="AD21" s="415">
        <f>'2. BL Supply'!AD17+'2. BL Supply'!AD18+'6. Preferred (Scenario Yr)'!AD27+'6. Preferred (Scenario Yr)'!AD5</f>
        <v>2.3570000000000002</v>
      </c>
      <c r="AE21" s="415">
        <f>'2. BL Supply'!AE17+'2. BL Supply'!AE18+'6. Preferred (Scenario Yr)'!AE27+'6. Preferred (Scenario Yr)'!AE5</f>
        <v>2.3570000000000002</v>
      </c>
      <c r="AF21" s="415">
        <f>'2. BL Supply'!AF17+'2. BL Supply'!AF18+'6. Preferred (Scenario Yr)'!AF27+'6. Preferred (Scenario Yr)'!AF5</f>
        <v>2.3570000000000002</v>
      </c>
      <c r="AG21" s="415">
        <f>'2. BL Supply'!AG17+'2. BL Supply'!AG18+'6. Preferred (Scenario Yr)'!AG27+'6. Preferred (Scenario Yr)'!AG5</f>
        <v>2.3570000000000002</v>
      </c>
      <c r="AH21" s="415">
        <f>'2. BL Supply'!AH17+'2. BL Supply'!AH18+'6. Preferred (Scenario Yr)'!AH27+'6. Preferred (Scenario Yr)'!AH5</f>
        <v>2.3570000000000002</v>
      </c>
      <c r="AI21" s="415">
        <f>'2. BL Supply'!AI17+'2. BL Supply'!AI18+'6. Preferred (Scenario Yr)'!AI27+'6. Preferred (Scenario Yr)'!AI5</f>
        <v>2.3570000000000002</v>
      </c>
      <c r="AJ21" s="415">
        <f>'2. BL Supply'!AJ17+'2. BL Supply'!AJ18+'6. Preferred (Scenario Yr)'!AJ27+'6. Preferred (Scenario Yr)'!AJ5</f>
        <v>2.3570000000000002</v>
      </c>
      <c r="AK21" s="415">
        <f>'2. BL Supply'!AK17+'2. BL Supply'!AK18+'6. Preferred (Scenario Yr)'!AK27+'6. Preferred (Scenario Yr)'!AK5</f>
        <v>2.3570000000000002</v>
      </c>
      <c r="AL21" s="415">
        <f>'2. BL Supply'!AL17+'2. BL Supply'!AL18+'6. Preferred (Scenario Yr)'!AL27+'6. Preferred (Scenario Yr)'!AL5</f>
        <v>2.3570000000000002</v>
      </c>
      <c r="AM21" s="415">
        <f>'2. BL Supply'!AM17+'2. BL Supply'!AM18+'6. Preferred (Scenario Yr)'!AM27+'6. Preferred (Scenario Yr)'!AM5</f>
        <v>2.3570000000000002</v>
      </c>
      <c r="AN21" s="415">
        <f>'2. BL Supply'!AN17+'2. BL Supply'!AN18+'6. Preferred (Scenario Yr)'!AN27+'6. Preferred (Scenario Yr)'!AN5</f>
        <v>2.3570000000000002</v>
      </c>
      <c r="AO21" s="415">
        <f>'2. BL Supply'!AO17+'2. BL Supply'!AO18+'6. Preferred (Scenario Yr)'!AO27+'6. Preferred (Scenario Yr)'!AO5</f>
        <v>2.3570000000000002</v>
      </c>
    </row>
    <row r="22" spans="1:41" x14ac:dyDescent="0.2">
      <c r="A22" s="175"/>
      <c r="B22" s="984"/>
      <c r="C22" s="286" t="s">
        <v>120</v>
      </c>
      <c r="D22" s="311" t="s">
        <v>120</v>
      </c>
      <c r="E22" s="287" t="s">
        <v>120</v>
      </c>
      <c r="F22" s="288" t="s">
        <v>120</v>
      </c>
      <c r="G22" s="288">
        <v>2</v>
      </c>
      <c r="H22" s="294"/>
      <c r="I22" s="295"/>
      <c r="J22" s="295"/>
      <c r="K22" s="295"/>
      <c r="L22" s="312" t="s">
        <v>120</v>
      </c>
      <c r="M22" s="312" t="s">
        <v>120</v>
      </c>
      <c r="N22" s="312" t="s">
        <v>120</v>
      </c>
      <c r="O22" s="312" t="s">
        <v>120</v>
      </c>
      <c r="P22" s="312" t="s">
        <v>120</v>
      </c>
      <c r="Q22" s="312" t="s">
        <v>120</v>
      </c>
      <c r="R22" s="312" t="s">
        <v>120</v>
      </c>
      <c r="S22" s="312" t="s">
        <v>120</v>
      </c>
      <c r="T22" s="312" t="s">
        <v>120</v>
      </c>
      <c r="U22" s="312" t="s">
        <v>120</v>
      </c>
      <c r="V22" s="312" t="s">
        <v>120</v>
      </c>
      <c r="W22" s="312" t="s">
        <v>120</v>
      </c>
      <c r="X22" s="312" t="s">
        <v>120</v>
      </c>
      <c r="Y22" s="312" t="s">
        <v>120</v>
      </c>
      <c r="Z22" s="312" t="s">
        <v>120</v>
      </c>
      <c r="AA22" s="312" t="s">
        <v>120</v>
      </c>
      <c r="AB22" s="312" t="s">
        <v>120</v>
      </c>
      <c r="AC22" s="312" t="s">
        <v>120</v>
      </c>
      <c r="AD22" s="312" t="s">
        <v>120</v>
      </c>
      <c r="AE22" s="312" t="s">
        <v>120</v>
      </c>
      <c r="AF22" s="312" t="s">
        <v>120</v>
      </c>
      <c r="AG22" s="312" t="s">
        <v>120</v>
      </c>
      <c r="AH22" s="312" t="s">
        <v>120</v>
      </c>
      <c r="AI22" s="312" t="s">
        <v>120</v>
      </c>
      <c r="AJ22" s="312" t="s">
        <v>120</v>
      </c>
      <c r="AK22" s="312" t="s">
        <v>120</v>
      </c>
      <c r="AL22" s="312" t="s">
        <v>120</v>
      </c>
      <c r="AM22" s="312" t="s">
        <v>120</v>
      </c>
      <c r="AN22" s="312" t="s">
        <v>120</v>
      </c>
      <c r="AO22" s="312" t="s">
        <v>120</v>
      </c>
    </row>
    <row r="23" spans="1:41" x14ac:dyDescent="0.2">
      <c r="A23" s="175"/>
      <c r="B23" s="984"/>
      <c r="C23" s="290" t="s">
        <v>120</v>
      </c>
      <c r="D23" s="309" t="s">
        <v>120</v>
      </c>
      <c r="E23" s="298" t="s">
        <v>120</v>
      </c>
      <c r="F23" s="299" t="s">
        <v>120</v>
      </c>
      <c r="G23" s="299">
        <v>2</v>
      </c>
      <c r="H23" s="294" t="s">
        <v>120</v>
      </c>
      <c r="I23" s="295" t="s">
        <v>120</v>
      </c>
      <c r="J23" s="295" t="s">
        <v>120</v>
      </c>
      <c r="K23" s="295" t="s">
        <v>120</v>
      </c>
      <c r="L23" s="296" t="s">
        <v>120</v>
      </c>
      <c r="M23" s="296" t="s">
        <v>120</v>
      </c>
      <c r="N23" s="296" t="s">
        <v>120</v>
      </c>
      <c r="O23" s="296" t="s">
        <v>120</v>
      </c>
      <c r="P23" s="296" t="s">
        <v>120</v>
      </c>
      <c r="Q23" s="296" t="s">
        <v>120</v>
      </c>
      <c r="R23" s="296" t="s">
        <v>120</v>
      </c>
      <c r="S23" s="296" t="s">
        <v>120</v>
      </c>
      <c r="T23" s="296" t="s">
        <v>120</v>
      </c>
      <c r="U23" s="296" t="s">
        <v>120</v>
      </c>
      <c r="V23" s="296" t="s">
        <v>120</v>
      </c>
      <c r="W23" s="296" t="s">
        <v>120</v>
      </c>
      <c r="X23" s="296" t="s">
        <v>120</v>
      </c>
      <c r="Y23" s="296" t="s">
        <v>120</v>
      </c>
      <c r="Z23" s="296" t="s">
        <v>120</v>
      </c>
      <c r="AA23" s="296" t="s">
        <v>120</v>
      </c>
      <c r="AB23" s="296" t="s">
        <v>120</v>
      </c>
      <c r="AC23" s="296" t="s">
        <v>120</v>
      </c>
      <c r="AD23" s="296" t="s">
        <v>120</v>
      </c>
      <c r="AE23" s="296" t="s">
        <v>120</v>
      </c>
      <c r="AF23" s="296" t="s">
        <v>120</v>
      </c>
      <c r="AG23" s="296" t="s">
        <v>120</v>
      </c>
      <c r="AH23" s="296" t="s">
        <v>120</v>
      </c>
      <c r="AI23" s="296" t="s">
        <v>120</v>
      </c>
      <c r="AJ23" s="296" t="s">
        <v>120</v>
      </c>
      <c r="AK23" s="296" t="s">
        <v>120</v>
      </c>
      <c r="AL23" s="296" t="s">
        <v>120</v>
      </c>
      <c r="AM23" s="296" t="s">
        <v>120</v>
      </c>
      <c r="AN23" s="296" t="s">
        <v>120</v>
      </c>
      <c r="AO23" s="296" t="s">
        <v>120</v>
      </c>
    </row>
    <row r="24" spans="1:41" x14ac:dyDescent="0.2">
      <c r="A24" s="175"/>
      <c r="B24" s="984"/>
      <c r="C24" s="290" t="s">
        <v>120</v>
      </c>
      <c r="D24" s="309" t="s">
        <v>120</v>
      </c>
      <c r="E24" s="298" t="s">
        <v>120</v>
      </c>
      <c r="F24" s="299" t="s">
        <v>120</v>
      </c>
      <c r="G24" s="299">
        <v>2</v>
      </c>
      <c r="H24" s="294" t="s">
        <v>120</v>
      </c>
      <c r="I24" s="295" t="s">
        <v>120</v>
      </c>
      <c r="J24" s="295" t="s">
        <v>120</v>
      </c>
      <c r="K24" s="295" t="s">
        <v>120</v>
      </c>
      <c r="L24" s="296" t="s">
        <v>120</v>
      </c>
      <c r="M24" s="296" t="s">
        <v>120</v>
      </c>
      <c r="N24" s="296" t="s">
        <v>120</v>
      </c>
      <c r="O24" s="296" t="s">
        <v>120</v>
      </c>
      <c r="P24" s="296" t="s">
        <v>120</v>
      </c>
      <c r="Q24" s="296" t="s">
        <v>120</v>
      </c>
      <c r="R24" s="296" t="s">
        <v>120</v>
      </c>
      <c r="S24" s="296" t="s">
        <v>120</v>
      </c>
      <c r="T24" s="296" t="s">
        <v>120</v>
      </c>
      <c r="U24" s="296" t="s">
        <v>120</v>
      </c>
      <c r="V24" s="296" t="s">
        <v>120</v>
      </c>
      <c r="W24" s="296" t="s">
        <v>120</v>
      </c>
      <c r="X24" s="296" t="s">
        <v>120</v>
      </c>
      <c r="Y24" s="296" t="s">
        <v>120</v>
      </c>
      <c r="Z24" s="296" t="s">
        <v>120</v>
      </c>
      <c r="AA24" s="296" t="s">
        <v>120</v>
      </c>
      <c r="AB24" s="296" t="s">
        <v>120</v>
      </c>
      <c r="AC24" s="296" t="s">
        <v>120</v>
      </c>
      <c r="AD24" s="296" t="s">
        <v>120</v>
      </c>
      <c r="AE24" s="296" t="s">
        <v>120</v>
      </c>
      <c r="AF24" s="296" t="s">
        <v>120</v>
      </c>
      <c r="AG24" s="296" t="s">
        <v>120</v>
      </c>
      <c r="AH24" s="296" t="s">
        <v>120</v>
      </c>
      <c r="AI24" s="296" t="s">
        <v>120</v>
      </c>
      <c r="AJ24" s="296" t="s">
        <v>120</v>
      </c>
      <c r="AK24" s="296" t="s">
        <v>120</v>
      </c>
      <c r="AL24" s="296" t="s">
        <v>120</v>
      </c>
      <c r="AM24" s="296" t="s">
        <v>120</v>
      </c>
      <c r="AN24" s="296" t="s">
        <v>120</v>
      </c>
      <c r="AO24" s="296" t="s">
        <v>120</v>
      </c>
    </row>
    <row r="25" spans="1:41" x14ac:dyDescent="0.2">
      <c r="A25" s="175"/>
      <c r="B25" s="984"/>
      <c r="C25" s="290" t="s">
        <v>120</v>
      </c>
      <c r="D25" s="309" t="s">
        <v>120</v>
      </c>
      <c r="E25" s="298" t="s">
        <v>120</v>
      </c>
      <c r="F25" s="299" t="s">
        <v>120</v>
      </c>
      <c r="G25" s="299">
        <v>2</v>
      </c>
      <c r="H25" s="294" t="s">
        <v>120</v>
      </c>
      <c r="I25" s="295" t="s">
        <v>120</v>
      </c>
      <c r="J25" s="295" t="s">
        <v>120</v>
      </c>
      <c r="K25" s="295" t="s">
        <v>120</v>
      </c>
      <c r="L25" s="296" t="s">
        <v>120</v>
      </c>
      <c r="M25" s="296" t="s">
        <v>120</v>
      </c>
      <c r="N25" s="296" t="s">
        <v>120</v>
      </c>
      <c r="O25" s="296" t="s">
        <v>120</v>
      </c>
      <c r="P25" s="296" t="s">
        <v>120</v>
      </c>
      <c r="Q25" s="296" t="s">
        <v>120</v>
      </c>
      <c r="R25" s="296" t="s">
        <v>120</v>
      </c>
      <c r="S25" s="296" t="s">
        <v>120</v>
      </c>
      <c r="T25" s="296" t="s">
        <v>120</v>
      </c>
      <c r="U25" s="296" t="s">
        <v>120</v>
      </c>
      <c r="V25" s="296" t="s">
        <v>120</v>
      </c>
      <c r="W25" s="296" t="s">
        <v>120</v>
      </c>
      <c r="X25" s="296" t="s">
        <v>120</v>
      </c>
      <c r="Y25" s="296" t="s">
        <v>120</v>
      </c>
      <c r="Z25" s="296" t="s">
        <v>120</v>
      </c>
      <c r="AA25" s="296" t="s">
        <v>120</v>
      </c>
      <c r="AB25" s="296" t="s">
        <v>120</v>
      </c>
      <c r="AC25" s="296" t="s">
        <v>120</v>
      </c>
      <c r="AD25" s="296" t="s">
        <v>120</v>
      </c>
      <c r="AE25" s="296" t="s">
        <v>120</v>
      </c>
      <c r="AF25" s="296" t="s">
        <v>120</v>
      </c>
      <c r="AG25" s="296" t="s">
        <v>120</v>
      </c>
      <c r="AH25" s="296" t="s">
        <v>120</v>
      </c>
      <c r="AI25" s="296" t="s">
        <v>120</v>
      </c>
      <c r="AJ25" s="296" t="s">
        <v>120</v>
      </c>
      <c r="AK25" s="296" t="s">
        <v>120</v>
      </c>
      <c r="AL25" s="296" t="s">
        <v>120</v>
      </c>
      <c r="AM25" s="296" t="s">
        <v>120</v>
      </c>
      <c r="AN25" s="296" t="s">
        <v>120</v>
      </c>
      <c r="AO25" s="296" t="s">
        <v>120</v>
      </c>
    </row>
    <row r="26" spans="1:41" x14ac:dyDescent="0.2">
      <c r="A26" s="175"/>
      <c r="B26" s="985"/>
      <c r="C26" s="313" t="s">
        <v>120</v>
      </c>
      <c r="D26" s="314" t="s">
        <v>120</v>
      </c>
      <c r="E26" s="300" t="s">
        <v>120</v>
      </c>
      <c r="F26" s="315" t="s">
        <v>120</v>
      </c>
      <c r="G26" s="315">
        <v>2</v>
      </c>
      <c r="H26" s="316" t="s">
        <v>120</v>
      </c>
      <c r="I26" s="317" t="s">
        <v>120</v>
      </c>
      <c r="J26" s="317" t="s">
        <v>120</v>
      </c>
      <c r="K26" s="317" t="s">
        <v>120</v>
      </c>
      <c r="L26" s="318" t="s">
        <v>120</v>
      </c>
      <c r="M26" s="318" t="s">
        <v>120</v>
      </c>
      <c r="N26" s="318" t="s">
        <v>120</v>
      </c>
      <c r="O26" s="318" t="s">
        <v>120</v>
      </c>
      <c r="P26" s="318" t="s">
        <v>120</v>
      </c>
      <c r="Q26" s="318" t="s">
        <v>120</v>
      </c>
      <c r="R26" s="318" t="s">
        <v>120</v>
      </c>
      <c r="S26" s="318" t="s">
        <v>120</v>
      </c>
      <c r="T26" s="318" t="s">
        <v>120</v>
      </c>
      <c r="U26" s="318" t="s">
        <v>120</v>
      </c>
      <c r="V26" s="318" t="s">
        <v>120</v>
      </c>
      <c r="W26" s="318" t="s">
        <v>120</v>
      </c>
      <c r="X26" s="318" t="s">
        <v>120</v>
      </c>
      <c r="Y26" s="318" t="s">
        <v>120</v>
      </c>
      <c r="Z26" s="318" t="s">
        <v>120</v>
      </c>
      <c r="AA26" s="318" t="s">
        <v>120</v>
      </c>
      <c r="AB26" s="318" t="s">
        <v>120</v>
      </c>
      <c r="AC26" s="318" t="s">
        <v>120</v>
      </c>
      <c r="AD26" s="318" t="s">
        <v>120</v>
      </c>
      <c r="AE26" s="318" t="s">
        <v>120</v>
      </c>
      <c r="AF26" s="318" t="s">
        <v>120</v>
      </c>
      <c r="AG26" s="318" t="s">
        <v>120</v>
      </c>
      <c r="AH26" s="318" t="s">
        <v>120</v>
      </c>
      <c r="AI26" s="318" t="s">
        <v>120</v>
      </c>
      <c r="AJ26" s="318" t="s">
        <v>120</v>
      </c>
      <c r="AK26" s="318" t="s">
        <v>120</v>
      </c>
      <c r="AL26" s="318" t="s">
        <v>120</v>
      </c>
      <c r="AM26" s="318" t="s">
        <v>120</v>
      </c>
      <c r="AN26" s="318" t="s">
        <v>120</v>
      </c>
      <c r="AO26" s="318" t="s">
        <v>120</v>
      </c>
    </row>
    <row r="27" spans="1:41" ht="25.5" x14ac:dyDescent="0.2">
      <c r="A27" s="175"/>
      <c r="B27" s="986"/>
      <c r="C27" s="319" t="s">
        <v>645</v>
      </c>
      <c r="D27" s="419" t="s">
        <v>182</v>
      </c>
      <c r="E27" s="855" t="s">
        <v>786</v>
      </c>
      <c r="F27" s="288" t="s">
        <v>72</v>
      </c>
      <c r="G27" s="288">
        <v>2</v>
      </c>
      <c r="H27" s="410">
        <f>'2. BL Supply'!H24+'6. Preferred (Scenario Yr)'!H38+'6. Preferred (Scenario Yr)'!H14</f>
        <v>0</v>
      </c>
      <c r="I27" s="295">
        <f>'2. BL Supply'!I24+'6. Preferred (Scenario Yr)'!I38+'6. Preferred (Scenario Yr)'!I14</f>
        <v>1.1494799999999998E-2</v>
      </c>
      <c r="J27" s="295">
        <f>'2. BL Supply'!J24+'6. Preferred (Scenario Yr)'!J38+'6. Preferred (Scenario Yr)'!J14</f>
        <v>1.1494799999999998E-2</v>
      </c>
      <c r="K27" s="295">
        <f>'2. BL Supply'!K24+'6. Preferred (Scenario Yr)'!K38+'6. Preferred (Scenario Yr)'!K14</f>
        <v>1.1494799999999998E-2</v>
      </c>
      <c r="L27" s="415">
        <f>'2. BL Supply'!L24+'6. Preferred (Scenario Yr)'!L38+'6. Preferred (Scenario Yr)'!L14</f>
        <v>1.1494799999999998E-2</v>
      </c>
      <c r="M27" s="415">
        <f>'2. BL Supply'!M24+'6. Preferred (Scenario Yr)'!M38+'6. Preferred (Scenario Yr)'!M14</f>
        <v>1.1494799999999998E-2</v>
      </c>
      <c r="N27" s="415">
        <f>'2. BL Supply'!N24+'6. Preferred (Scenario Yr)'!N38+'6. Preferred (Scenario Yr)'!N14</f>
        <v>1.1494799999999998E-2</v>
      </c>
      <c r="O27" s="415">
        <f>'2. BL Supply'!O24+'6. Preferred (Scenario Yr)'!O38+'6. Preferred (Scenario Yr)'!O14</f>
        <v>1.1494799999999998E-2</v>
      </c>
      <c r="P27" s="415">
        <f>'2. BL Supply'!P24+'6. Preferred (Scenario Yr)'!P38+'6. Preferred (Scenario Yr)'!P14</f>
        <v>1.1494799999999998E-2</v>
      </c>
      <c r="Q27" s="415">
        <f>'2. BL Supply'!Q24+'6. Preferred (Scenario Yr)'!Q38+'6. Preferred (Scenario Yr)'!Q14</f>
        <v>1.1494799999999998E-2</v>
      </c>
      <c r="R27" s="415">
        <f>'2. BL Supply'!R24+'6. Preferred (Scenario Yr)'!R38+'6. Preferred (Scenario Yr)'!R14</f>
        <v>1.1494799999999998E-2</v>
      </c>
      <c r="S27" s="415">
        <f>'2. BL Supply'!S24+'6. Preferred (Scenario Yr)'!S38+'6. Preferred (Scenario Yr)'!S14</f>
        <v>1.1494799999999998E-2</v>
      </c>
      <c r="T27" s="415">
        <f>'2. BL Supply'!T24+'6. Preferred (Scenario Yr)'!T38+'6. Preferred (Scenario Yr)'!T14</f>
        <v>1.1494799999999998E-2</v>
      </c>
      <c r="U27" s="415">
        <f>'2. BL Supply'!U24+'6. Preferred (Scenario Yr)'!U38+'6. Preferred (Scenario Yr)'!U14</f>
        <v>1.1494799999999998E-2</v>
      </c>
      <c r="V27" s="415">
        <f>'2. BL Supply'!V24+'6. Preferred (Scenario Yr)'!V38+'6. Preferred (Scenario Yr)'!V14</f>
        <v>1.1494799999999998E-2</v>
      </c>
      <c r="W27" s="415">
        <f>'2. BL Supply'!W24+'6. Preferred (Scenario Yr)'!W38+'6. Preferred (Scenario Yr)'!W14</f>
        <v>1.1494799999999998E-2</v>
      </c>
      <c r="X27" s="415">
        <f>'2. BL Supply'!X24+'6. Preferred (Scenario Yr)'!X38+'6. Preferred (Scenario Yr)'!X14</f>
        <v>1.1494799999999998E-2</v>
      </c>
      <c r="Y27" s="415">
        <f>'2. BL Supply'!Y24+'6. Preferred (Scenario Yr)'!Y38+'6. Preferred (Scenario Yr)'!Y14</f>
        <v>1.1494799999999998E-2</v>
      </c>
      <c r="Z27" s="415">
        <f>'2. BL Supply'!Z24+'6. Preferred (Scenario Yr)'!Z38+'6. Preferred (Scenario Yr)'!Z14</f>
        <v>1.1494799999999998E-2</v>
      </c>
      <c r="AA27" s="415">
        <f>'2. BL Supply'!AA24+'6. Preferred (Scenario Yr)'!AA38+'6. Preferred (Scenario Yr)'!AA14</f>
        <v>1.1494799999999998E-2</v>
      </c>
      <c r="AB27" s="415">
        <f>'2. BL Supply'!AB24+'6. Preferred (Scenario Yr)'!AB38+'6. Preferred (Scenario Yr)'!AB14</f>
        <v>1.1494799999999998E-2</v>
      </c>
      <c r="AC27" s="415">
        <f>'2. BL Supply'!AC24+'6. Preferred (Scenario Yr)'!AC38+'6. Preferred (Scenario Yr)'!AC14</f>
        <v>1.1494799999999998E-2</v>
      </c>
      <c r="AD27" s="415">
        <f>'2. BL Supply'!AD24+'6. Preferred (Scenario Yr)'!AD38+'6. Preferred (Scenario Yr)'!AD14</f>
        <v>1.1494799999999998E-2</v>
      </c>
      <c r="AE27" s="415">
        <f>'2. BL Supply'!AE24+'6. Preferred (Scenario Yr)'!AE38+'6. Preferred (Scenario Yr)'!AE14</f>
        <v>1.1494799999999998E-2</v>
      </c>
      <c r="AF27" s="415">
        <f>'2. BL Supply'!AF24+'6. Preferred (Scenario Yr)'!AF38+'6. Preferred (Scenario Yr)'!AF14</f>
        <v>1.1494799999999998E-2</v>
      </c>
      <c r="AG27" s="415">
        <f>'2. BL Supply'!AG24+'6. Preferred (Scenario Yr)'!AG38+'6. Preferred (Scenario Yr)'!AG14</f>
        <v>1.1494799999999998E-2</v>
      </c>
      <c r="AH27" s="415">
        <f>'2. BL Supply'!AH24+'6. Preferred (Scenario Yr)'!AH38+'6. Preferred (Scenario Yr)'!AH14</f>
        <v>1.1494799999999998E-2</v>
      </c>
      <c r="AI27" s="415">
        <f>'2. BL Supply'!AI24+'6. Preferred (Scenario Yr)'!AI38+'6. Preferred (Scenario Yr)'!AI14</f>
        <v>1.1494799999999998E-2</v>
      </c>
      <c r="AJ27" s="415">
        <f>'2. BL Supply'!AJ24+'6. Preferred (Scenario Yr)'!AJ38+'6. Preferred (Scenario Yr)'!AJ14</f>
        <v>1.1494799999999998E-2</v>
      </c>
      <c r="AK27" s="415">
        <f>'2. BL Supply'!AK24+'6. Preferred (Scenario Yr)'!AK38+'6. Preferred (Scenario Yr)'!AK14</f>
        <v>1.1494799999999998E-2</v>
      </c>
      <c r="AL27" s="415">
        <f>'2. BL Supply'!AL24+'6. Preferred (Scenario Yr)'!AL38+'6. Preferred (Scenario Yr)'!AL14</f>
        <v>1.1494799999999998E-2</v>
      </c>
      <c r="AM27" s="415">
        <f>'2. BL Supply'!AM24+'6. Preferred (Scenario Yr)'!AM38+'6. Preferred (Scenario Yr)'!AM14</f>
        <v>1.1494799999999998E-2</v>
      </c>
      <c r="AN27" s="415">
        <f>'2. BL Supply'!AN24+'6. Preferred (Scenario Yr)'!AN38+'6. Preferred (Scenario Yr)'!AN14</f>
        <v>1.1494799999999998E-2</v>
      </c>
      <c r="AO27" s="415">
        <f>'2. BL Supply'!AO24+'6. Preferred (Scenario Yr)'!AO38+'6. Preferred (Scenario Yr)'!AO14</f>
        <v>1.1494799999999998E-2</v>
      </c>
    </row>
    <row r="28" spans="1:41" ht="15.75" thickBot="1" x14ac:dyDescent="0.25">
      <c r="A28" s="175"/>
      <c r="B28" s="987"/>
      <c r="C28" s="320" t="s">
        <v>646</v>
      </c>
      <c r="D28" s="416" t="s">
        <v>184</v>
      </c>
      <c r="E28" s="321" t="s">
        <v>647</v>
      </c>
      <c r="F28" s="322" t="s">
        <v>72</v>
      </c>
      <c r="G28" s="322">
        <v>2</v>
      </c>
      <c r="H28" s="306">
        <f>'2. BL Supply'!H25+'6. Preferred (Scenario Yr)'!H41</f>
        <v>3.8419099999999998E-2</v>
      </c>
      <c r="I28" s="295">
        <f>'2. BL Supply'!I25+'6. Preferred (Scenario Yr)'!I41</f>
        <v>9.2865799999999998E-2</v>
      </c>
      <c r="J28" s="295">
        <f>'2. BL Supply'!J25+'6. Preferred (Scenario Yr)'!J41</f>
        <v>9.2865799999999998E-2</v>
      </c>
      <c r="K28" s="295">
        <f>'2. BL Supply'!K25+'6. Preferred (Scenario Yr)'!K41</f>
        <v>9.2865799999999998E-2</v>
      </c>
      <c r="L28" s="415">
        <f>'2. BL Supply'!L25+'6. Preferred (Scenario Yr)'!L41</f>
        <v>9.2865799999999998E-2</v>
      </c>
      <c r="M28" s="415">
        <f>'2. BL Supply'!M25+'6. Preferred (Scenario Yr)'!M41</f>
        <v>9.2865799999999998E-2</v>
      </c>
      <c r="N28" s="415">
        <f>'2. BL Supply'!N25+'6. Preferred (Scenario Yr)'!N41</f>
        <v>9.2865799999999998E-2</v>
      </c>
      <c r="O28" s="415">
        <f>'2. BL Supply'!O25+'6. Preferred (Scenario Yr)'!O41</f>
        <v>9.2865799999999998E-2</v>
      </c>
      <c r="P28" s="415">
        <f>'2. BL Supply'!P25+'6. Preferred (Scenario Yr)'!P41</f>
        <v>9.2865799999999998E-2</v>
      </c>
      <c r="Q28" s="415">
        <f>'2. BL Supply'!Q25+'6. Preferred (Scenario Yr)'!Q41</f>
        <v>9.2865799999999998E-2</v>
      </c>
      <c r="R28" s="415">
        <f>'2. BL Supply'!R25+'6. Preferred (Scenario Yr)'!R41</f>
        <v>9.2865799999999998E-2</v>
      </c>
      <c r="S28" s="415">
        <f>'2. BL Supply'!S25+'6. Preferred (Scenario Yr)'!S41</f>
        <v>9.2865799999999998E-2</v>
      </c>
      <c r="T28" s="415">
        <f>'2. BL Supply'!T25+'6. Preferred (Scenario Yr)'!T41</f>
        <v>9.2865799999999998E-2</v>
      </c>
      <c r="U28" s="415">
        <f>'2. BL Supply'!U25+'6. Preferred (Scenario Yr)'!U41</f>
        <v>9.2865799999999998E-2</v>
      </c>
      <c r="V28" s="415">
        <f>'2. BL Supply'!V25+'6. Preferred (Scenario Yr)'!V41</f>
        <v>9.2865799999999998E-2</v>
      </c>
      <c r="W28" s="415">
        <f>'2. BL Supply'!W25+'6. Preferred (Scenario Yr)'!W41</f>
        <v>9.2865799999999998E-2</v>
      </c>
      <c r="X28" s="415">
        <f>'2. BL Supply'!X25+'6. Preferred (Scenario Yr)'!X41</f>
        <v>9.2865799999999998E-2</v>
      </c>
      <c r="Y28" s="415">
        <f>'2. BL Supply'!Y25+'6. Preferred (Scenario Yr)'!Y41</f>
        <v>9.2865799999999998E-2</v>
      </c>
      <c r="Z28" s="415">
        <f>'2. BL Supply'!Z25+'6. Preferred (Scenario Yr)'!Z41</f>
        <v>9.2865799999999998E-2</v>
      </c>
      <c r="AA28" s="415">
        <f>'2. BL Supply'!AA25+'6. Preferred (Scenario Yr)'!AA41</f>
        <v>9.2865799999999998E-2</v>
      </c>
      <c r="AB28" s="415">
        <f>'2. BL Supply'!AB25+'6. Preferred (Scenario Yr)'!AB41</f>
        <v>9.2865799999999998E-2</v>
      </c>
      <c r="AC28" s="415">
        <f>'2. BL Supply'!AC25+'6. Preferred (Scenario Yr)'!AC41</f>
        <v>9.2865799999999998E-2</v>
      </c>
      <c r="AD28" s="415">
        <f>'2. BL Supply'!AD25+'6. Preferred (Scenario Yr)'!AD41</f>
        <v>9.2865799999999998E-2</v>
      </c>
      <c r="AE28" s="415">
        <f>'2. BL Supply'!AE25+'6. Preferred (Scenario Yr)'!AE41</f>
        <v>9.2865799999999998E-2</v>
      </c>
      <c r="AF28" s="415">
        <f>'2. BL Supply'!AF25+'6. Preferred (Scenario Yr)'!AF41</f>
        <v>9.2865799999999998E-2</v>
      </c>
      <c r="AG28" s="415">
        <f>'2. BL Supply'!AG25+'6. Preferred (Scenario Yr)'!AG41</f>
        <v>9.2865799999999998E-2</v>
      </c>
      <c r="AH28" s="415">
        <f>'2. BL Supply'!AH25+'6. Preferred (Scenario Yr)'!AH41</f>
        <v>9.2865799999999998E-2</v>
      </c>
      <c r="AI28" s="415">
        <f>'2. BL Supply'!AI25+'6. Preferred (Scenario Yr)'!AI41</f>
        <v>9.2865799999999998E-2</v>
      </c>
      <c r="AJ28" s="415">
        <f>'2. BL Supply'!AJ25+'6. Preferred (Scenario Yr)'!AJ41</f>
        <v>9.2865799999999998E-2</v>
      </c>
      <c r="AK28" s="415">
        <f>'2. BL Supply'!AK25+'6. Preferred (Scenario Yr)'!AK41</f>
        <v>9.2865799999999998E-2</v>
      </c>
      <c r="AL28" s="415">
        <f>'2. BL Supply'!AL25+'6. Preferred (Scenario Yr)'!AL41</f>
        <v>9.2865799999999998E-2</v>
      </c>
      <c r="AM28" s="415">
        <f>'2. BL Supply'!AM25+'6. Preferred (Scenario Yr)'!AM41</f>
        <v>9.2865799999999998E-2</v>
      </c>
      <c r="AN28" s="415">
        <f>'2. BL Supply'!AN25+'6. Preferred (Scenario Yr)'!AN41</f>
        <v>9.2865799999999998E-2</v>
      </c>
      <c r="AO28" s="415">
        <f>'2. BL Supply'!AO25+'6. Preferred (Scenario Yr)'!AO41</f>
        <v>9.2865799999999998E-2</v>
      </c>
    </row>
    <row r="29" spans="1:41" ht="15.75" x14ac:dyDescent="0.25">
      <c r="A29" s="175"/>
      <c r="B29" s="200"/>
      <c r="C29" s="172"/>
      <c r="D29" s="323"/>
      <c r="E29" s="324"/>
      <c r="F29" s="201"/>
      <c r="G29" s="201"/>
      <c r="H29" s="201"/>
      <c r="I29" s="204"/>
      <c r="J29" s="325"/>
      <c r="K29" s="326"/>
      <c r="L29" s="327"/>
      <c r="M29" s="328"/>
      <c r="N29" s="172"/>
      <c r="O29" s="172"/>
      <c r="P29" s="172"/>
      <c r="Q29" s="172"/>
      <c r="R29" s="172"/>
      <c r="S29" s="172"/>
      <c r="T29" s="172"/>
      <c r="U29" s="172"/>
      <c r="V29" s="172"/>
      <c r="W29" s="172"/>
      <c r="X29" s="172"/>
      <c r="Y29" s="172"/>
      <c r="Z29" s="172"/>
      <c r="AA29" s="172"/>
      <c r="AB29" s="172"/>
      <c r="AC29" s="172"/>
      <c r="AD29" s="172"/>
      <c r="AE29" s="172"/>
      <c r="AF29" s="172"/>
      <c r="AG29" s="172"/>
      <c r="AH29" s="172"/>
      <c r="AI29" s="172"/>
      <c r="AJ29" s="172"/>
      <c r="AK29" s="172"/>
    </row>
    <row r="30" spans="1:41" ht="15.75" x14ac:dyDescent="0.25">
      <c r="A30" s="175"/>
      <c r="B30" s="200"/>
      <c r="C30" s="172"/>
      <c r="D30" s="329"/>
      <c r="E30" s="330"/>
      <c r="F30" s="172"/>
      <c r="G30" s="172"/>
      <c r="H30" s="172"/>
      <c r="I30" s="172"/>
      <c r="J30" s="172"/>
      <c r="K30" s="172"/>
      <c r="L30" s="172"/>
      <c r="M30" s="172"/>
      <c r="N30" s="172"/>
      <c r="O30" s="172"/>
      <c r="P30" s="172"/>
      <c r="Q30" s="172"/>
      <c r="R30" s="172"/>
      <c r="S30" s="172"/>
      <c r="T30" s="172"/>
      <c r="U30" s="172"/>
      <c r="V30" s="172"/>
      <c r="W30" s="172"/>
      <c r="X30" s="172"/>
      <c r="Y30" s="172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</row>
    <row r="31" spans="1:41" ht="15.75" x14ac:dyDescent="0.25">
      <c r="A31" s="175"/>
      <c r="B31" s="200"/>
      <c r="C31" s="201"/>
      <c r="D31" s="323"/>
      <c r="E31" s="324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  <c r="AC31" s="172"/>
      <c r="AD31" s="172"/>
      <c r="AE31" s="172"/>
      <c r="AF31" s="172"/>
      <c r="AG31" s="172"/>
      <c r="AH31" s="172"/>
      <c r="AI31" s="172"/>
      <c r="AJ31" s="172"/>
      <c r="AK31" s="172"/>
    </row>
    <row r="32" spans="1:41" ht="15.75" x14ac:dyDescent="0.25">
      <c r="A32" s="175"/>
      <c r="B32" s="200"/>
      <c r="C32" s="201"/>
      <c r="D32" s="331" t="str">
        <f>'TITLE PAGE'!B9</f>
        <v>Company:</v>
      </c>
      <c r="E32" s="156" t="str">
        <f>'TITLE PAGE'!D9</f>
        <v>Dŵr Cymru Welsh Water</v>
      </c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  <c r="AC32" s="172"/>
      <c r="AD32" s="172"/>
      <c r="AE32" s="172"/>
      <c r="AF32" s="172"/>
      <c r="AG32" s="172"/>
      <c r="AH32" s="172"/>
      <c r="AI32" s="172"/>
      <c r="AJ32" s="172"/>
      <c r="AK32" s="172"/>
    </row>
    <row r="33" spans="1:37" ht="15.75" x14ac:dyDescent="0.25">
      <c r="A33" s="175"/>
      <c r="B33" s="200"/>
      <c r="C33" s="201"/>
      <c r="D33" s="332" t="str">
        <f>'TITLE PAGE'!B10</f>
        <v>Resource Zone Name:</v>
      </c>
      <c r="E33" s="160" t="str">
        <f>'TITLE PAGE'!D10</f>
        <v>Vowchuch</v>
      </c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172"/>
      <c r="Q33" s="172"/>
      <c r="R33" s="172"/>
      <c r="S33" s="172"/>
      <c r="T33" s="172"/>
      <c r="U33" s="172"/>
      <c r="V33" s="172"/>
      <c r="W33" s="172"/>
      <c r="X33" s="172"/>
      <c r="Y33" s="172"/>
      <c r="Z33" s="172"/>
      <c r="AA33" s="172"/>
      <c r="AB33" s="172"/>
      <c r="AC33" s="172"/>
      <c r="AD33" s="172"/>
      <c r="AE33" s="172"/>
      <c r="AF33" s="172"/>
      <c r="AG33" s="172"/>
      <c r="AH33" s="172"/>
      <c r="AI33" s="172"/>
      <c r="AJ33" s="172"/>
      <c r="AK33" s="172"/>
    </row>
    <row r="34" spans="1:37" ht="15.75" x14ac:dyDescent="0.25">
      <c r="A34" s="175"/>
      <c r="B34" s="200"/>
      <c r="C34" s="201"/>
      <c r="D34" s="332" t="str">
        <f>'TITLE PAGE'!B11</f>
        <v>Resource Zone Number:</v>
      </c>
      <c r="E34" s="163">
        <f>'TITLE PAGE'!D11</f>
        <v>8110</v>
      </c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2"/>
      <c r="AC34" s="172"/>
      <c r="AD34" s="172"/>
      <c r="AE34" s="172"/>
      <c r="AF34" s="172"/>
      <c r="AG34" s="172"/>
      <c r="AH34" s="172"/>
      <c r="AI34" s="172"/>
      <c r="AJ34" s="172"/>
      <c r="AK34" s="172"/>
    </row>
    <row r="35" spans="1:37" ht="15.75" x14ac:dyDescent="0.25">
      <c r="A35" s="175"/>
      <c r="B35" s="200"/>
      <c r="C35" s="201"/>
      <c r="D35" s="332" t="str">
        <f>'TITLE PAGE'!B12</f>
        <v xml:space="preserve">Planning Scenario Name:                                                                     </v>
      </c>
      <c r="E35" s="160" t="str">
        <f>'TITLE PAGE'!D12</f>
        <v>Dry Year Annual Average</v>
      </c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2"/>
    </row>
    <row r="36" spans="1:37" ht="15.75" x14ac:dyDescent="0.25">
      <c r="A36" s="175"/>
      <c r="B36" s="200"/>
      <c r="C36" s="201"/>
      <c r="D36" s="333" t="str">
        <f>'TITLE PAGE'!B13</f>
        <v xml:space="preserve">Chosen Level of Service:  </v>
      </c>
      <c r="E36" s="168" t="str">
        <f>'TITLE PAGE'!D13</f>
        <v>1 in 20</v>
      </c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172"/>
      <c r="Q36" s="172"/>
      <c r="R36" s="172"/>
      <c r="S36" s="172"/>
      <c r="T36" s="172"/>
      <c r="U36" s="172"/>
      <c r="V36" s="172"/>
      <c r="W36" s="172"/>
      <c r="X36" s="172"/>
      <c r="Y36" s="172"/>
      <c r="Z36" s="172"/>
      <c r="AA36" s="172"/>
      <c r="AB36" s="172"/>
      <c r="AC36" s="172"/>
      <c r="AD36" s="172"/>
      <c r="AE36" s="172"/>
      <c r="AF36" s="172"/>
      <c r="AG36" s="172"/>
      <c r="AH36" s="172"/>
      <c r="AI36" s="172"/>
      <c r="AJ36" s="172"/>
      <c r="AK36" s="172"/>
    </row>
  </sheetData>
  <mergeCells count="3">
    <mergeCell ref="B3:B12"/>
    <mergeCell ref="B13:B26"/>
    <mergeCell ref="B27:B28"/>
  </mergeCells>
  <pageMargins left="0.70866141732283472" right="0.70866141732283472" top="0.74803149606299213" bottom="0.74803149606299213" header="0.31496062992125984" footer="0.31496062992125984"/>
  <pageSetup paperSize="8" scale="45" fitToWidth="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16</vt:i4>
      </vt:variant>
    </vt:vector>
  </HeadingPairs>
  <TitlesOfParts>
    <vt:vector size="28" baseType="lpstr">
      <vt:lpstr>TITLE PAGE</vt:lpstr>
      <vt:lpstr>WRZ summary</vt:lpstr>
      <vt:lpstr>1. BL Licences</vt:lpstr>
      <vt:lpstr>2. BL Supply</vt:lpstr>
      <vt:lpstr>3. BL Demand</vt:lpstr>
      <vt:lpstr>4. BL SDB</vt:lpstr>
      <vt:lpstr>5. Feasible Options</vt:lpstr>
      <vt:lpstr>6. Preferred (Scenario Yr)</vt:lpstr>
      <vt:lpstr>7. FP Supply</vt:lpstr>
      <vt:lpstr>8. FP Demand</vt:lpstr>
      <vt:lpstr>9. FP SDB</vt:lpstr>
      <vt:lpstr>10. Drought plan links</vt:lpstr>
      <vt:lpstr>'1. BL Licences'!Print_Area</vt:lpstr>
      <vt:lpstr>'10. Drought plan links'!Print_Area</vt:lpstr>
      <vt:lpstr>'2. BL Supply'!Print_Area</vt:lpstr>
      <vt:lpstr>'3. BL Demand'!Print_Area</vt:lpstr>
      <vt:lpstr>'4. BL SDB'!Print_Area</vt:lpstr>
      <vt:lpstr>'7. FP Supply'!Print_Area</vt:lpstr>
      <vt:lpstr>'8. FP Demand'!Print_Area</vt:lpstr>
      <vt:lpstr>'9. FP SDB'!Print_Area</vt:lpstr>
      <vt:lpstr>'TITLE PAGE'!Print_Area</vt:lpstr>
      <vt:lpstr>'WRZ summary'!Print_Area</vt:lpstr>
      <vt:lpstr>'2. BL Supply'!Print_Titles</vt:lpstr>
      <vt:lpstr>'3. BL Demand'!Print_Titles</vt:lpstr>
      <vt:lpstr>'4. BL SDB'!Print_Titles</vt:lpstr>
      <vt:lpstr>'7. FP Supply'!Print_Titles</vt:lpstr>
      <vt:lpstr>'8. FP Demand'!Print_Titles</vt:lpstr>
      <vt:lpstr>'9. FP SDB'!Print_Titles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2016-06-02T10:12:30Z</dcterms:created>
  <dcterms:modified xsi:type="dcterms:W3CDTF">2019-03-21T14:04:51Z</dcterms:modified>
</cp:coreProperties>
</file>